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TORAGEMTC03\Performance_Finance\Budget Related Files\Financial Plans\FY27\FY27 Preliminary\HRA Terms and Conditions\"/>
    </mc:Choice>
  </mc:AlternateContent>
  <xr:revisionPtr revIDLastSave="0" documentId="8_{1126A274-2168-4F10-BFF8-91E3D7982D8B}" xr6:coauthVersionLast="47" xr6:coauthVersionMax="47" xr10:uidLastSave="{00000000-0000-0000-0000-000000000000}"/>
  <bookViews>
    <workbookView xWindow="-120" yWindow="-120" windowWidth="24240" windowHeight="13140" xr2:uid="{E0EEC29E-9732-41D7-A4F5-B118A6360814}"/>
  </bookViews>
  <sheets>
    <sheet name="FY26 as of Jan27" sheetId="3" r:id="rId1"/>
  </sheets>
  <externalReferences>
    <externalReference r:id="rId2"/>
    <externalReference r:id="rId3"/>
  </externalReferences>
  <definedNames>
    <definedName name="bel" localSheetId="0">[1]Allowance!#REF!</definedName>
    <definedName name="bel">[1]Allowance!#REF!</definedName>
    <definedName name="blu" localSheetId="0">'[1]FY25-DHS Detail'!#REF!</definedName>
    <definedName name="blu">'[1]FY25-DHS Detail'!#REF!</definedName>
    <definedName name="chk" localSheetId="0">'[1]Lg Amendments'!#REF!</definedName>
    <definedName name="chk">'[1]Lg Amendments'!#REF!</definedName>
    <definedName name="chu" localSheetId="0">'[1]FY25-DHS Detail'!#REF!</definedName>
    <definedName name="chu">'[1]FY25-DHS Detail'!#REF!</definedName>
    <definedName name="Council_lastclearedlist" localSheetId="0">#REF!</definedName>
    <definedName name="Council_lastclearedlist">#REF!</definedName>
    <definedName name="Council_lastclearedlist2" localSheetId="0">#REF!</definedName>
    <definedName name="Council_lastclearedlist2">#REF!</definedName>
    <definedName name="encumbrance">#REF!</definedName>
    <definedName name="Encumbrances">#REF!</definedName>
    <definedName name="fig" localSheetId="0">[1]Allowance!#REF!</definedName>
    <definedName name="fig">[1]Allowance!#REF!</definedName>
    <definedName name="gin" localSheetId="0">[1]Allowance!#REF!</definedName>
    <definedName name="gin">[1]Allowance!#REF!</definedName>
    <definedName name="gre" localSheetId="0">[1]Allowance!#REF!</definedName>
    <definedName name="gre">[1]Allowance!#REF!</definedName>
    <definedName name="huh" localSheetId="0">[1]Allowance!#REF!</definedName>
    <definedName name="huh">[1]Allowance!#REF!</definedName>
    <definedName name="lis" localSheetId="0">[1]Allowance!#REF!</definedName>
    <definedName name="lis">[1]Allowance!#REF!</definedName>
    <definedName name="old">[1]Allowance!#REF!</definedName>
    <definedName name="_xlnm.Print_Area" localSheetId="0">'FY26 as of Jan27'!$A$2:$D$79</definedName>
    <definedName name="rem" localSheetId="0">[1]Allowance!#REF!</definedName>
    <definedName name="rem">[1]Allowance!#REF!</definedName>
    <definedName name="shoul" localSheetId="0">[1]Allowance!#REF!</definedName>
    <definedName name="shoul">[1]Allowance!#REF!</definedName>
    <definedName name="sli" localSheetId="0">[1]Allowance!#REF!</definedName>
    <definedName name="sli">[1]Allowance!#REF!</definedName>
    <definedName name="SocialServiceAgencies_AgenProgLookup">'[2]By Program_By Social Ser Agency'!$B:$B</definedName>
    <definedName name="SocialServiceAgencies_CTLPerc">'[2]By Program_By Social Ser Agency'!$H:$H</definedName>
    <definedName name="you" localSheetId="0">'[1]Lg Amendments'!#REF!</definedName>
    <definedName name="you">'[1]Lg Amendments'!#REF!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G11" i="3"/>
  <c r="F36" i="3"/>
  <c r="F67" i="3" l="1"/>
  <c r="F24" i="3"/>
  <c r="F31" i="3"/>
  <c r="F19" i="3"/>
  <c r="E69" i="3"/>
  <c r="E68" i="3"/>
  <c r="I67" i="3" l="1"/>
  <c r="F66" i="3"/>
  <c r="F44" i="3" l="1"/>
  <c r="G38" i="3" l="1"/>
  <c r="H38" i="3"/>
  <c r="E55" i="3" l="1"/>
  <c r="E54" i="3"/>
  <c r="E53" i="3"/>
  <c r="F40" i="3"/>
  <c r="E40" i="3" s="1"/>
  <c r="F45" i="3"/>
  <c r="E39" i="3"/>
  <c r="F63" i="3"/>
  <c r="E18" i="3" l="1"/>
  <c r="E17" i="3"/>
  <c r="E19" i="3" s="1"/>
  <c r="F64" i="3" l="1"/>
  <c r="F65" i="3"/>
  <c r="F25" i="3"/>
  <c r="F51" i="3"/>
  <c r="F12" i="3"/>
  <c r="F70" i="3" l="1"/>
  <c r="F58" i="3"/>
  <c r="G19" i="3" l="1"/>
  <c r="H67" i="3"/>
  <c r="J76" i="3"/>
  <c r="I76" i="3"/>
  <c r="H76" i="3"/>
  <c r="G76" i="3"/>
  <c r="F76" i="3"/>
  <c r="E75" i="3"/>
  <c r="E74" i="3"/>
  <c r="J67" i="3"/>
  <c r="G67" i="3"/>
  <c r="E66" i="3"/>
  <c r="E65" i="3"/>
  <c r="E64" i="3"/>
  <c r="J63" i="3"/>
  <c r="I63" i="3"/>
  <c r="H63" i="3"/>
  <c r="G63" i="3"/>
  <c r="J62" i="3"/>
  <c r="I62" i="3"/>
  <c r="H62" i="3"/>
  <c r="G62" i="3"/>
  <c r="J61" i="3"/>
  <c r="I61" i="3"/>
  <c r="H61" i="3"/>
  <c r="G61" i="3"/>
  <c r="J57" i="3"/>
  <c r="I57" i="3"/>
  <c r="H57" i="3"/>
  <c r="G57" i="3"/>
  <c r="J52" i="3"/>
  <c r="I52" i="3"/>
  <c r="H52" i="3"/>
  <c r="G52" i="3"/>
  <c r="J51" i="3"/>
  <c r="I51" i="3"/>
  <c r="H51" i="3"/>
  <c r="G51" i="3"/>
  <c r="J50" i="3"/>
  <c r="I50" i="3"/>
  <c r="H50" i="3"/>
  <c r="G50" i="3"/>
  <c r="J49" i="3"/>
  <c r="I49" i="3"/>
  <c r="H49" i="3"/>
  <c r="G49" i="3"/>
  <c r="J48" i="3"/>
  <c r="I48" i="3"/>
  <c r="H48" i="3"/>
  <c r="G48" i="3"/>
  <c r="J47" i="3"/>
  <c r="I47" i="3"/>
  <c r="H47" i="3"/>
  <c r="G47" i="3"/>
  <c r="J46" i="3"/>
  <c r="I46" i="3"/>
  <c r="H46" i="3"/>
  <c r="G46" i="3"/>
  <c r="J45" i="3"/>
  <c r="I45" i="3"/>
  <c r="H45" i="3"/>
  <c r="G45" i="3"/>
  <c r="J44" i="3"/>
  <c r="I44" i="3"/>
  <c r="H44" i="3"/>
  <c r="G44" i="3"/>
  <c r="J43" i="3"/>
  <c r="I43" i="3"/>
  <c r="H43" i="3"/>
  <c r="G43" i="3"/>
  <c r="J42" i="3"/>
  <c r="I42" i="3"/>
  <c r="H42" i="3"/>
  <c r="G42" i="3"/>
  <c r="E41" i="3"/>
  <c r="J40" i="3"/>
  <c r="I40" i="3"/>
  <c r="H40" i="3"/>
  <c r="G40" i="3"/>
  <c r="J38" i="3"/>
  <c r="I38" i="3"/>
  <c r="F37" i="3"/>
  <c r="E37" i="3" s="1"/>
  <c r="E36" i="3"/>
  <c r="E34" i="3"/>
  <c r="E33" i="3"/>
  <c r="E32" i="3"/>
  <c r="E31" i="3"/>
  <c r="E30" i="3"/>
  <c r="E29" i="3"/>
  <c r="E28" i="3"/>
  <c r="E27" i="3"/>
  <c r="F26" i="3"/>
  <c r="E25" i="3"/>
  <c r="J23" i="3"/>
  <c r="I23" i="3"/>
  <c r="H23" i="3"/>
  <c r="G23" i="3"/>
  <c r="F23" i="3"/>
  <c r="E22" i="3"/>
  <c r="E23" i="3" s="1"/>
  <c r="J19" i="3"/>
  <c r="I19" i="3"/>
  <c r="H19" i="3"/>
  <c r="J15" i="3"/>
  <c r="I15" i="3"/>
  <c r="H15" i="3"/>
  <c r="G15" i="3"/>
  <c r="F15" i="3"/>
  <c r="E15" i="3"/>
  <c r="J9" i="3"/>
  <c r="I9" i="3"/>
  <c r="H9" i="3"/>
  <c r="G9" i="3"/>
  <c r="J8" i="3"/>
  <c r="I8" i="3"/>
  <c r="H8" i="3"/>
  <c r="G8" i="3"/>
  <c r="E26" i="3" l="1"/>
  <c r="F38" i="3"/>
  <c r="F59" i="3" s="1"/>
  <c r="E67" i="3"/>
  <c r="J12" i="3"/>
  <c r="E48" i="3"/>
  <c r="H12" i="3"/>
  <c r="E9" i="3"/>
  <c r="E45" i="3"/>
  <c r="E76" i="3"/>
  <c r="J58" i="3"/>
  <c r="H70" i="3"/>
  <c r="E43" i="3"/>
  <c r="E51" i="3"/>
  <c r="E57" i="3"/>
  <c r="J70" i="3"/>
  <c r="G12" i="3"/>
  <c r="E62" i="3"/>
  <c r="I12" i="3"/>
  <c r="E8" i="3"/>
  <c r="E52" i="3"/>
  <c r="G58" i="3"/>
  <c r="J59" i="3"/>
  <c r="E50" i="3"/>
  <c r="G70" i="3"/>
  <c r="I58" i="3"/>
  <c r="I59" i="3" s="1"/>
  <c r="E49" i="3"/>
  <c r="E63" i="3"/>
  <c r="E47" i="3"/>
  <c r="I70" i="3"/>
  <c r="E44" i="3"/>
  <c r="H58" i="3"/>
  <c r="H59" i="3" s="1"/>
  <c r="E46" i="3"/>
  <c r="E42" i="3"/>
  <c r="E61" i="3"/>
  <c r="E24" i="3"/>
  <c r="E38" i="3" l="1"/>
  <c r="E58" i="3"/>
  <c r="J72" i="3"/>
  <c r="E12" i="3"/>
  <c r="I72" i="3"/>
  <c r="G72" i="3"/>
  <c r="F72" i="3"/>
  <c r="E70" i="3"/>
  <c r="G59" i="3"/>
  <c r="E59" i="3" s="1"/>
  <c r="H72" i="3"/>
  <c r="E7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Cipriano, Josephine</author>
  </authors>
  <commentList>
    <comment ref="F56" authorId="0" shapeId="0" xr:uid="{A00839F8-0751-4FDF-88D3-09C52029B6E3}">
      <text>
        <r>
          <rPr>
            <b/>
            <sz val="9"/>
            <color indexed="81"/>
            <rFont val="Tahoma"/>
            <family val="2"/>
          </rPr>
          <t>Cipriano, Josephine:</t>
        </r>
        <r>
          <rPr>
            <sz val="9"/>
            <color indexed="81"/>
            <rFont val="Tahoma"/>
            <family val="2"/>
          </rPr>
          <t xml:space="preserve">
Immigration Legal Services funding JAN27</t>
        </r>
      </text>
    </comment>
  </commentList>
</comments>
</file>

<file path=xl/sharedStrings.xml><?xml version="1.0" encoding="utf-8"?>
<sst xmlns="http://schemas.openxmlformats.org/spreadsheetml/2006/main" count="238" uniqueCount="99">
  <si>
    <t xml:space="preserve">FY26 OCJ Legal Services Construct </t>
  </si>
  <si>
    <t/>
  </si>
  <si>
    <t>FY26</t>
  </si>
  <si>
    <t xml:space="preserve">DESCRIPTION </t>
  </si>
  <si>
    <t>New Budget Code</t>
  </si>
  <si>
    <t>Type</t>
  </si>
  <si>
    <t>Council / Mayoral</t>
  </si>
  <si>
    <t>FY'26 HRA Budget</t>
  </si>
  <si>
    <t>FY26 CTL</t>
  </si>
  <si>
    <t>FY26 Fed</t>
  </si>
  <si>
    <t>I/C</t>
  </si>
  <si>
    <t>State</t>
  </si>
  <si>
    <t>CD/OTH</t>
  </si>
  <si>
    <t>Anti-Eviction - Legal Services for Low Income</t>
  </si>
  <si>
    <t>107-9455-650</t>
  </si>
  <si>
    <t>Anti-Eviction</t>
  </si>
  <si>
    <t>Sched C</t>
  </si>
  <si>
    <t xml:space="preserve">Anti-Eviction - Housing Court Answers </t>
  </si>
  <si>
    <t>Mayoral</t>
  </si>
  <si>
    <t>Anti-Eviction Legal Services</t>
  </si>
  <si>
    <t>107-9450-650</t>
  </si>
  <si>
    <t>Subtotal Anti-Eviction: Full Legal Representation</t>
  </si>
  <si>
    <t>Brief Legal Services</t>
  </si>
  <si>
    <t>107-9458-650</t>
  </si>
  <si>
    <t xml:space="preserve">Subtotal Anti-Eviction: Brief Legal Assistance </t>
  </si>
  <si>
    <t>Anti Harassment Tenant Protection Services</t>
  </si>
  <si>
    <t>107-9457-650</t>
  </si>
  <si>
    <t>Anti-Harassment</t>
  </si>
  <si>
    <t>Anti-Harassment DV</t>
  </si>
  <si>
    <t>112-9192-510</t>
  </si>
  <si>
    <t>ENDGBV Legal Services for Divorce Proceeding</t>
  </si>
  <si>
    <t>Subtotal Anti-Harassment</t>
  </si>
  <si>
    <t>IOI - Immigrant Opportunity Initiatives</t>
  </si>
  <si>
    <t>107-9454-650</t>
  </si>
  <si>
    <t>Immigration</t>
  </si>
  <si>
    <t>ENDGBV Immigration</t>
  </si>
  <si>
    <t>Subtotal IOI</t>
  </si>
  <si>
    <t>IOI - Unaccompanied Minors</t>
  </si>
  <si>
    <t xml:space="preserve">Rapid Response Legal Collaboration </t>
  </si>
  <si>
    <t>School-Based Immigrant Rapid Response Legal Access</t>
  </si>
  <si>
    <t>Asylum Seeker Legal Assistance Network (ASLAN)</t>
  </si>
  <si>
    <t>Special Immigration Juvenile Status (SIJS)</t>
  </si>
  <si>
    <t>Legal Services for AAPI Communities</t>
  </si>
  <si>
    <t>Immigration Legal Providers Support Network</t>
  </si>
  <si>
    <t>Immigrant Rights Workshop</t>
  </si>
  <si>
    <t xml:space="preserve">Services for Survivors of Violence and Gender Based Harm </t>
  </si>
  <si>
    <t>Haitian Response Initiative</t>
  </si>
  <si>
    <t>Legal Services for Low-Income Immigrants</t>
  </si>
  <si>
    <t>NY Immigrant Family Project (Anti-Deportation)</t>
  </si>
  <si>
    <t>107-9459-650</t>
  </si>
  <si>
    <t xml:space="preserve">Subtotal Council Immigration </t>
  </si>
  <si>
    <t>IOI - Deportation Defense</t>
  </si>
  <si>
    <t>107-9456-650</t>
  </si>
  <si>
    <t>Subtotal Deportation Defense</t>
  </si>
  <si>
    <t>MOIA Legal Support Centers</t>
  </si>
  <si>
    <t>MOIA Legal Technical Mentorship</t>
  </si>
  <si>
    <t>NYCitizenship</t>
  </si>
  <si>
    <t>Rapid Response Legal Collaborative</t>
  </si>
  <si>
    <t>Immigration Legal Services (Admin.)</t>
  </si>
  <si>
    <t xml:space="preserve">Know Your Rights </t>
  </si>
  <si>
    <t>Dream Act App. Assistance</t>
  </si>
  <si>
    <t>MOIA Immigration Legal Support Hotline</t>
  </si>
  <si>
    <t>MOIA Legal Technical Assistance</t>
  </si>
  <si>
    <t xml:space="preserve">Central Coordination </t>
  </si>
  <si>
    <t>Rapid Response Legal Collaborative (RRLC)</t>
  </si>
  <si>
    <t>IOI - Fee Applications (Admin.)</t>
  </si>
  <si>
    <t xml:space="preserve"> Application Fees Assistance  (Admin.)</t>
  </si>
  <si>
    <t>MOIA Hotline Outreach Efforts (Admin.)</t>
  </si>
  <si>
    <t>Asylum Legal Services</t>
  </si>
  <si>
    <t>101-M111-650</t>
  </si>
  <si>
    <t>Subtotal Other Immigration Legal Services</t>
  </si>
  <si>
    <t>Total  Immigration</t>
  </si>
  <si>
    <t>Veterans Legal Services</t>
  </si>
  <si>
    <t>107-9460-650</t>
  </si>
  <si>
    <t>Other</t>
  </si>
  <si>
    <t>Supportive Alternatives to Violent Encounters (SAVE) - Formerly "City Council - DV provider legal services"</t>
  </si>
  <si>
    <t>Working Poor (Council)</t>
  </si>
  <si>
    <t>Low Wage Worker</t>
  </si>
  <si>
    <t>Low Wage Worker Support</t>
  </si>
  <si>
    <t xml:space="preserve">Other Council Adjustments </t>
  </si>
  <si>
    <t>Local Initiatives</t>
  </si>
  <si>
    <t>Subtotal Other Legal Services</t>
  </si>
  <si>
    <t>GRAND TOTAL</t>
  </si>
  <si>
    <t>Legal Services PS Total</t>
  </si>
  <si>
    <t>207-0343</t>
  </si>
  <si>
    <t>Homelessness Prevention Admin AOTPS</t>
  </si>
  <si>
    <t>103-9937</t>
  </si>
  <si>
    <t>Harrassment</t>
  </si>
  <si>
    <t>Total PS and AOTPS</t>
  </si>
  <si>
    <t xml:space="preserve">Headcount </t>
  </si>
  <si>
    <t>UA / Budget Code</t>
  </si>
  <si>
    <t>FY25 HC</t>
  </si>
  <si>
    <t xml:space="preserve">Legal Services PS </t>
  </si>
  <si>
    <t>107-9459-40X</t>
  </si>
  <si>
    <t>Immigration Legal Services Program Expansion</t>
  </si>
  <si>
    <t>*Funding reallocated in Council Transparency Resolution 6 and will be transferred via Jan’27 MN-3</t>
  </si>
  <si>
    <t>DOE Program Open Arms (Admin.)*</t>
  </si>
  <si>
    <r>
      <t>*HRA26LEGAL will correct</t>
    </r>
    <r>
      <rPr>
        <i/>
        <sz val="10"/>
        <color rgb="FFFF0000"/>
        <rFont val="Calibri"/>
        <family val="2"/>
        <scheme val="minor"/>
      </rPr>
      <t xml:space="preserve"> $5.2m</t>
    </r>
    <r>
      <rPr>
        <i/>
        <sz val="10"/>
        <color theme="1"/>
        <rFont val="Calibri"/>
        <family val="2"/>
        <scheme val="minor"/>
      </rPr>
      <t xml:space="preserve"> variance between BC 9454 and 9460 in FMS from Construct </t>
    </r>
  </si>
  <si>
    <t xml:space="preserve">JAN'27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</si>
</sst>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#,##0_);\(#,##0\);\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i/>
      <sz val="10"/>
      <color rgb="FF000000"/>
      <name val="Arial"/>
      <family val="2"/>
    </font>
    <font>
      <b/>
      <u/>
      <sz val="8"/>
      <color rgb="FF000000"/>
      <name val="Arial"/>
      <family val="2"/>
    </font>
    <font>
      <b/>
      <sz val="10"/>
      <color rgb="FF0000FF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>
      <alignment wrapText="1"/>
    </xf>
  </cellStyleXfs>
  <cellXfs count="18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6" fontId="0" fillId="0" borderId="0" xfId="0" applyNumberFormat="1" applyAlignment="1">
      <alignment horizontal="right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6" fontId="2" fillId="3" borderId="15" xfId="0" applyNumberFormat="1" applyFont="1" applyFill="1" applyBorder="1" applyAlignment="1">
      <alignment horizontal="center" vertical="center" wrapText="1"/>
    </xf>
    <xf numFmtId="6" fontId="2" fillId="3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6" fontId="4" fillId="0" borderId="17" xfId="0" applyNumberFormat="1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 wrapText="1"/>
    </xf>
    <xf numFmtId="16" fontId="9" fillId="0" borderId="19" xfId="0" quotePrefix="1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10" fillId="0" borderId="16" xfId="0" applyFont="1" applyBorder="1" applyAlignment="1">
      <alignment horizontal="center" vertical="center" wrapText="1"/>
    </xf>
    <xf numFmtId="6" fontId="9" fillId="0" borderId="18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right"/>
    </xf>
    <xf numFmtId="164" fontId="9" fillId="0" borderId="22" xfId="0" applyNumberFormat="1" applyFont="1" applyBorder="1" applyAlignment="1">
      <alignment horizontal="right"/>
    </xf>
    <xf numFmtId="0" fontId="8" fillId="0" borderId="0" xfId="0" applyFont="1"/>
    <xf numFmtId="164" fontId="9" fillId="0" borderId="0" xfId="0" applyNumberFormat="1" applyFont="1" applyAlignment="1">
      <alignment horizontal="right"/>
    </xf>
    <xf numFmtId="0" fontId="11" fillId="3" borderId="29" xfId="0" applyFont="1" applyFill="1" applyBorder="1" applyAlignment="1">
      <alignment horizontal="center" vertical="center" wrapText="1"/>
    </xf>
    <xf numFmtId="6" fontId="3" fillId="3" borderId="24" xfId="0" applyNumberFormat="1" applyFont="1" applyFill="1" applyBorder="1" applyAlignment="1">
      <alignment horizontal="center" vertical="center"/>
    </xf>
    <xf numFmtId="6" fontId="3" fillId="3" borderId="24" xfId="0" applyNumberFormat="1" applyFont="1" applyFill="1" applyBorder="1" applyAlignment="1">
      <alignment horizontal="center" vertical="center" wrapText="1"/>
    </xf>
    <xf numFmtId="16" fontId="3" fillId="3" borderId="30" xfId="0" quotePrefix="1" applyNumberFormat="1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right"/>
    </xf>
    <xf numFmtId="0" fontId="2" fillId="0" borderId="0" xfId="0" applyFont="1"/>
    <xf numFmtId="0" fontId="3" fillId="5" borderId="32" xfId="0" applyFont="1" applyFill="1" applyBorder="1" applyAlignment="1">
      <alignment horizontal="center" vertical="center" wrapText="1"/>
    </xf>
    <xf numFmtId="6" fontId="3" fillId="5" borderId="17" xfId="0" applyNumberFormat="1" applyFont="1" applyFill="1" applyBorder="1" applyAlignment="1">
      <alignment horizontal="center" vertical="center"/>
    </xf>
    <xf numFmtId="16" fontId="3" fillId="5" borderId="17" xfId="0" quotePrefix="1" applyNumberFormat="1" applyFont="1" applyFill="1" applyBorder="1" applyAlignment="1">
      <alignment horizontal="center" vertical="center" wrapText="1"/>
    </xf>
    <xf numFmtId="16" fontId="3" fillId="5" borderId="33" xfId="0" quotePrefix="1" applyNumberFormat="1" applyFont="1" applyFill="1" applyBorder="1" applyAlignment="1">
      <alignment horizontal="center" vertical="center" wrapText="1"/>
    </xf>
    <xf numFmtId="164" fontId="12" fillId="5" borderId="20" xfId="0" applyNumberFormat="1" applyFont="1" applyFill="1" applyBorder="1" applyAlignment="1">
      <alignment horizontal="right"/>
    </xf>
    <xf numFmtId="164" fontId="12" fillId="5" borderId="22" xfId="0" applyNumberFormat="1" applyFont="1" applyFill="1" applyBorder="1" applyAlignment="1">
      <alignment horizontal="right"/>
    </xf>
    <xf numFmtId="164" fontId="3" fillId="5" borderId="20" xfId="0" applyNumberFormat="1" applyFont="1" applyFill="1" applyBorder="1" applyAlignment="1">
      <alignment horizontal="right"/>
    </xf>
    <xf numFmtId="164" fontId="3" fillId="5" borderId="22" xfId="0" applyNumberFormat="1" applyFont="1" applyFill="1" applyBorder="1" applyAlignment="1">
      <alignment horizontal="right"/>
    </xf>
    <xf numFmtId="164" fontId="3" fillId="5" borderId="26" xfId="0" applyNumberFormat="1" applyFont="1" applyFill="1" applyBorder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16" fontId="4" fillId="0" borderId="19" xfId="0" quotePrefix="1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center" vertical="center"/>
    </xf>
    <xf numFmtId="6" fontId="4" fillId="0" borderId="35" xfId="0" applyNumberFormat="1" applyFont="1" applyBorder="1" applyAlignment="1">
      <alignment horizontal="center" vertical="center"/>
    </xf>
    <xf numFmtId="6" fontId="4" fillId="0" borderId="19" xfId="0" applyNumberFormat="1" applyFont="1" applyBorder="1" applyAlignment="1">
      <alignment horizontal="center" vertical="center" wrapText="1"/>
    </xf>
    <xf numFmtId="6" fontId="4" fillId="3" borderId="24" xfId="0" applyNumberFormat="1" applyFont="1" applyFill="1" applyBorder="1" applyAlignment="1">
      <alignment horizontal="center" vertical="center"/>
    </xf>
    <xf numFmtId="6" fontId="4" fillId="3" borderId="24" xfId="0" applyNumberFormat="1" applyFont="1" applyFill="1" applyBorder="1" applyAlignment="1">
      <alignment horizontal="center" vertical="center" wrapText="1"/>
    </xf>
    <xf numFmtId="16" fontId="4" fillId="3" borderId="30" xfId="0" quotePrefix="1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6" fontId="4" fillId="0" borderId="18" xfId="0" applyNumberFormat="1" applyFont="1" applyBorder="1" applyAlignment="1">
      <alignment horizontal="center" vertical="center"/>
    </xf>
    <xf numFmtId="6" fontId="4" fillId="0" borderId="37" xfId="0" applyNumberFormat="1" applyFont="1" applyBorder="1" applyAlignment="1">
      <alignment horizontal="center" vertical="center" wrapText="1"/>
    </xf>
    <xf numFmtId="164" fontId="4" fillId="0" borderId="22" xfId="1" applyNumberFormat="1" applyFont="1" applyFill="1" applyBorder="1" applyAlignment="1">
      <alignment horizontal="right"/>
    </xf>
    <xf numFmtId="0" fontId="3" fillId="3" borderId="34" xfId="0" applyFont="1" applyFill="1" applyBorder="1" applyAlignment="1">
      <alignment horizontal="center" vertical="center" wrapText="1"/>
    </xf>
    <xf numFmtId="6" fontId="4" fillId="3" borderId="35" xfId="0" applyNumberFormat="1" applyFont="1" applyFill="1" applyBorder="1" applyAlignment="1">
      <alignment horizontal="center" vertical="center"/>
    </xf>
    <xf numFmtId="6" fontId="4" fillId="3" borderId="18" xfId="0" applyNumberFormat="1" applyFont="1" applyFill="1" applyBorder="1" applyAlignment="1">
      <alignment horizontal="center" vertical="center" wrapText="1"/>
    </xf>
    <xf numFmtId="6" fontId="4" fillId="3" borderId="19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right"/>
    </xf>
    <xf numFmtId="164" fontId="4" fillId="3" borderId="20" xfId="0" applyNumberFormat="1" applyFont="1" applyFill="1" applyBorder="1" applyAlignment="1">
      <alignment horizontal="right"/>
    </xf>
    <xf numFmtId="164" fontId="4" fillId="3" borderId="22" xfId="0" applyNumberFormat="1" applyFont="1" applyFill="1" applyBorder="1" applyAlignment="1">
      <alignment horizontal="right"/>
    </xf>
    <xf numFmtId="0" fontId="3" fillId="0" borderId="25" xfId="0" applyFont="1" applyBorder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right"/>
    </xf>
    <xf numFmtId="0" fontId="3" fillId="4" borderId="32" xfId="0" applyFont="1" applyFill="1" applyBorder="1" applyAlignment="1">
      <alignment horizontal="center" vertical="center" wrapText="1"/>
    </xf>
    <xf numFmtId="6" fontId="4" fillId="4" borderId="17" xfId="0" applyNumberFormat="1" applyFont="1" applyFill="1" applyBorder="1" applyAlignment="1">
      <alignment horizontal="center" vertical="center"/>
    </xf>
    <xf numFmtId="6" fontId="4" fillId="4" borderId="10" xfId="0" applyNumberFormat="1" applyFont="1" applyFill="1" applyBorder="1" applyAlignment="1">
      <alignment horizontal="center" vertical="center" wrapText="1"/>
    </xf>
    <xf numFmtId="6" fontId="4" fillId="4" borderId="33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right"/>
    </xf>
    <xf numFmtId="6" fontId="4" fillId="0" borderId="17" xfId="0" applyNumberFormat="1" applyFont="1" applyBorder="1" applyAlignment="1">
      <alignment horizontal="center" vertical="center" wrapText="1"/>
    </xf>
    <xf numFmtId="6" fontId="4" fillId="0" borderId="35" xfId="0" applyNumberFormat="1" applyFont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right"/>
    </xf>
    <xf numFmtId="0" fontId="3" fillId="0" borderId="38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right" vertical="center"/>
    </xf>
    <xf numFmtId="6" fontId="2" fillId="6" borderId="3" xfId="0" applyNumberFormat="1" applyFont="1" applyFill="1" applyBorder="1" applyAlignment="1">
      <alignment horizontal="center" vertical="center" wrapText="1"/>
    </xf>
    <xf numFmtId="6" fontId="2" fillId="6" borderId="5" xfId="0" applyNumberFormat="1" applyFont="1" applyFill="1" applyBorder="1" applyAlignment="1">
      <alignment horizontal="center" vertical="center"/>
    </xf>
    <xf numFmtId="6" fontId="2" fillId="6" borderId="40" xfId="0" applyNumberFormat="1" applyFont="1" applyFill="1" applyBorder="1" applyAlignment="1">
      <alignment horizontal="right"/>
    </xf>
    <xf numFmtId="6" fontId="2" fillId="0" borderId="0" xfId="0" applyNumberFormat="1" applyFont="1" applyAlignment="1">
      <alignment horizontal="center" vertical="center" wrapText="1"/>
    </xf>
    <xf numFmtId="6" fontId="2" fillId="0" borderId="10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right"/>
    </xf>
    <xf numFmtId="6" fontId="2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6" fontId="2" fillId="0" borderId="41" xfId="0" applyNumberFormat="1" applyFont="1" applyBorder="1" applyAlignment="1">
      <alignment horizontal="center" vertical="center"/>
    </xf>
    <xf numFmtId="6" fontId="2" fillId="0" borderId="20" xfId="0" applyNumberFormat="1" applyFont="1" applyBorder="1" applyAlignment="1">
      <alignment horizontal="right"/>
    </xf>
    <xf numFmtId="6" fontId="4" fillId="0" borderId="27" xfId="0" applyNumberFormat="1" applyFont="1" applyBorder="1" applyAlignment="1">
      <alignment horizontal="center" vertical="center" wrapText="1"/>
    </xf>
    <xf numFmtId="6" fontId="9" fillId="0" borderId="42" xfId="0" applyNumberFormat="1" applyFont="1" applyBorder="1" applyAlignment="1">
      <alignment horizontal="right"/>
    </xf>
    <xf numFmtId="165" fontId="4" fillId="0" borderId="42" xfId="1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center" vertical="center" wrapText="1"/>
    </xf>
    <xf numFmtId="44" fontId="4" fillId="0" borderId="43" xfId="0" applyNumberFormat="1" applyFont="1" applyBorder="1" applyAlignment="1">
      <alignment horizontal="right"/>
    </xf>
    <xf numFmtId="6" fontId="4" fillId="0" borderId="21" xfId="0" applyNumberFormat="1" applyFont="1" applyBorder="1" applyAlignment="1">
      <alignment horizontal="right"/>
    </xf>
    <xf numFmtId="6" fontId="4" fillId="0" borderId="28" xfId="0" applyNumberFormat="1" applyFont="1" applyBorder="1" applyAlignment="1">
      <alignment horizontal="right"/>
    </xf>
    <xf numFmtId="44" fontId="4" fillId="0" borderId="42" xfId="0" applyNumberFormat="1" applyFont="1" applyBorder="1" applyAlignment="1">
      <alignment horizontal="right"/>
    </xf>
    <xf numFmtId="0" fontId="3" fillId="6" borderId="23" xfId="0" applyFont="1" applyFill="1" applyBorder="1" applyAlignment="1">
      <alignment horizontal="center" vertical="center" wrapText="1"/>
    </xf>
    <xf numFmtId="6" fontId="4" fillId="6" borderId="24" xfId="0" applyNumberFormat="1" applyFont="1" applyFill="1" applyBorder="1" applyAlignment="1">
      <alignment horizontal="center" vertical="center"/>
    </xf>
    <xf numFmtId="6" fontId="4" fillId="6" borderId="39" xfId="0" applyNumberFormat="1" applyFont="1" applyFill="1" applyBorder="1" applyAlignment="1">
      <alignment horizontal="center" vertical="center" wrapText="1"/>
    </xf>
    <xf numFmtId="6" fontId="3" fillId="6" borderId="31" xfId="0" applyNumberFormat="1" applyFont="1" applyFill="1" applyBorder="1" applyAlignment="1">
      <alignment horizontal="right"/>
    </xf>
    <xf numFmtId="6" fontId="3" fillId="6" borderId="39" xfId="0" applyNumberFormat="1" applyFont="1" applyFill="1" applyBorder="1" applyAlignment="1">
      <alignment horizontal="right"/>
    </xf>
    <xf numFmtId="6" fontId="3" fillId="6" borderId="29" xfId="0" applyNumberFormat="1" applyFont="1" applyFill="1" applyBorder="1" applyAlignment="1">
      <alignment horizontal="right"/>
    </xf>
    <xf numFmtId="0" fontId="2" fillId="2" borderId="44" xfId="0" applyFont="1" applyFill="1" applyBorder="1" applyAlignment="1">
      <alignment horizontal="center" vertical="center" wrapText="1"/>
    </xf>
    <xf numFmtId="166" fontId="13" fillId="0" borderId="0" xfId="0" applyNumberFormat="1" applyFont="1"/>
    <xf numFmtId="0" fontId="3" fillId="0" borderId="45" xfId="0" applyFont="1" applyBorder="1" applyAlignment="1">
      <alignment horizontal="center" vertical="center" wrapText="1"/>
    </xf>
    <xf numFmtId="6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 wrapText="1"/>
    </xf>
    <xf numFmtId="49" fontId="14" fillId="7" borderId="0" xfId="0" applyNumberFormat="1" applyFont="1" applyFill="1" applyAlignment="1">
      <alignment horizontal="left" wrapText="1"/>
    </xf>
    <xf numFmtId="49" fontId="14" fillId="7" borderId="0" xfId="0" applyNumberFormat="1" applyFont="1" applyFill="1" applyAlignment="1">
      <alignment horizontal="left"/>
    </xf>
    <xf numFmtId="6" fontId="15" fillId="0" borderId="0" xfId="0" applyNumberFormat="1" applyFont="1" applyAlignment="1">
      <alignment horizontal="left"/>
    </xf>
    <xf numFmtId="164" fontId="9" fillId="0" borderId="22" xfId="1" applyNumberFormat="1" applyFont="1" applyFill="1" applyBorder="1" applyAlignment="1">
      <alignment horizontal="right"/>
    </xf>
    <xf numFmtId="6" fontId="9" fillId="0" borderId="17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4" fillId="0" borderId="20" xfId="1" applyNumberFormat="1" applyFont="1" applyFill="1" applyBorder="1" applyAlignment="1">
      <alignment horizontal="right"/>
    </xf>
    <xf numFmtId="164" fontId="9" fillId="0" borderId="20" xfId="1" applyNumberFormat="1" applyFont="1" applyFill="1" applyBorder="1" applyAlignment="1">
      <alignment horizontal="right"/>
    </xf>
    <xf numFmtId="0" fontId="10" fillId="0" borderId="38" xfId="0" applyFont="1" applyBorder="1" applyAlignment="1">
      <alignment horizontal="center" vertical="center" wrapText="1"/>
    </xf>
    <xf numFmtId="6" fontId="4" fillId="0" borderId="10" xfId="0" applyNumberFormat="1" applyFont="1" applyBorder="1" applyAlignment="1">
      <alignment horizontal="center" vertical="center"/>
    </xf>
    <xf numFmtId="16" fontId="4" fillId="0" borderId="18" xfId="0" quotePrefix="1" applyNumberFormat="1" applyFont="1" applyBorder="1" applyAlignment="1">
      <alignment horizontal="center" vertical="center" wrapText="1"/>
    </xf>
    <xf numFmtId="16" fontId="4" fillId="0" borderId="0" xfId="0" quotePrefix="1" applyNumberFormat="1" applyFont="1" applyAlignment="1">
      <alignment horizontal="center" vertical="center" wrapText="1"/>
    </xf>
    <xf numFmtId="164" fontId="4" fillId="0" borderId="48" xfId="0" applyNumberFormat="1" applyFont="1" applyBorder="1" applyAlignment="1">
      <alignment horizontal="right"/>
    </xf>
    <xf numFmtId="0" fontId="3" fillId="3" borderId="23" xfId="0" applyFont="1" applyFill="1" applyBorder="1" applyAlignment="1">
      <alignment horizontal="center" vertical="center" wrapText="1"/>
    </xf>
    <xf numFmtId="16" fontId="4" fillId="3" borderId="24" xfId="0" quotePrefix="1" applyNumberFormat="1" applyFont="1" applyFill="1" applyBorder="1" applyAlignment="1">
      <alignment horizontal="center" vertical="center" wrapText="1"/>
    </xf>
    <xf numFmtId="16" fontId="4" fillId="3" borderId="39" xfId="0" quotePrefix="1" applyNumberFormat="1" applyFont="1" applyFill="1" applyBorder="1" applyAlignment="1">
      <alignment horizontal="center" vertical="center" wrapText="1"/>
    </xf>
    <xf numFmtId="164" fontId="9" fillId="3" borderId="31" xfId="0" applyNumberFormat="1" applyFont="1" applyFill="1" applyBorder="1" applyAlignment="1">
      <alignment horizontal="right"/>
    </xf>
    <xf numFmtId="42" fontId="0" fillId="0" borderId="0" xfId="0" applyNumberFormat="1"/>
    <xf numFmtId="6" fontId="0" fillId="0" borderId="0" xfId="0" applyNumberFormat="1"/>
    <xf numFmtId="164" fontId="4" fillId="3" borderId="50" xfId="0" applyNumberFormat="1" applyFont="1" applyFill="1" applyBorder="1" applyAlignment="1">
      <alignment horizontal="right"/>
    </xf>
    <xf numFmtId="6" fontId="2" fillId="3" borderId="51" xfId="0" applyNumberFormat="1" applyFont="1" applyFill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right"/>
    </xf>
    <xf numFmtId="164" fontId="9" fillId="0" borderId="49" xfId="0" applyNumberFormat="1" applyFont="1" applyBorder="1" applyAlignment="1">
      <alignment horizontal="right"/>
    </xf>
    <xf numFmtId="164" fontId="3" fillId="3" borderId="29" xfId="0" applyNumberFormat="1" applyFont="1" applyFill="1" applyBorder="1" applyAlignment="1">
      <alignment horizontal="right"/>
    </xf>
    <xf numFmtId="164" fontId="12" fillId="5" borderId="49" xfId="0" applyNumberFormat="1" applyFont="1" applyFill="1" applyBorder="1" applyAlignment="1">
      <alignment horizontal="right"/>
    </xf>
    <xf numFmtId="164" fontId="9" fillId="3" borderId="49" xfId="0" applyNumberFormat="1" applyFont="1" applyFill="1" applyBorder="1" applyAlignment="1">
      <alignment horizontal="right"/>
    </xf>
    <xf numFmtId="164" fontId="4" fillId="3" borderId="29" xfId="0" applyNumberFormat="1" applyFont="1" applyFill="1" applyBorder="1" applyAlignment="1">
      <alignment horizontal="right"/>
    </xf>
    <xf numFmtId="164" fontId="9" fillId="4" borderId="49" xfId="0" applyNumberFormat="1" applyFont="1" applyFill="1" applyBorder="1" applyAlignment="1">
      <alignment horizontal="right"/>
    </xf>
    <xf numFmtId="6" fontId="2" fillId="3" borderId="52" xfId="0" applyNumberFormat="1" applyFont="1" applyFill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right"/>
    </xf>
    <xf numFmtId="164" fontId="9" fillId="0" borderId="43" xfId="0" applyNumberFormat="1" applyFont="1" applyBorder="1" applyAlignment="1">
      <alignment horizontal="right"/>
    </xf>
    <xf numFmtId="164" fontId="3" fillId="3" borderId="53" xfId="0" applyNumberFormat="1" applyFont="1" applyFill="1" applyBorder="1" applyAlignment="1">
      <alignment horizontal="right"/>
    </xf>
    <xf numFmtId="164" fontId="12" fillId="5" borderId="43" xfId="0" applyNumberFormat="1" applyFont="1" applyFill="1" applyBorder="1" applyAlignment="1">
      <alignment horizontal="right"/>
    </xf>
    <xf numFmtId="164" fontId="4" fillId="3" borderId="43" xfId="0" applyNumberFormat="1" applyFont="1" applyFill="1" applyBorder="1" applyAlignment="1">
      <alignment horizontal="right"/>
    </xf>
    <xf numFmtId="164" fontId="4" fillId="0" borderId="42" xfId="0" applyNumberFormat="1" applyFont="1" applyBorder="1" applyAlignment="1">
      <alignment horizontal="right"/>
    </xf>
    <xf numFmtId="164" fontId="4" fillId="3" borderId="53" xfId="0" applyNumberFormat="1" applyFont="1" applyFill="1" applyBorder="1" applyAlignment="1">
      <alignment horizontal="right"/>
    </xf>
    <xf numFmtId="164" fontId="4" fillId="3" borderId="20" xfId="1" applyNumberFormat="1" applyFont="1" applyFill="1" applyBorder="1" applyAlignment="1">
      <alignment horizontal="right"/>
    </xf>
    <xf numFmtId="164" fontId="4" fillId="0" borderId="28" xfId="1" applyNumberFormat="1" applyFont="1" applyFill="1" applyBorder="1" applyAlignment="1">
      <alignment horizontal="right"/>
    </xf>
    <xf numFmtId="6" fontId="0" fillId="0" borderId="38" xfId="0" applyNumberFormat="1" applyBorder="1"/>
    <xf numFmtId="42" fontId="2" fillId="0" borderId="0" xfId="0" applyNumberFormat="1" applyFont="1"/>
    <xf numFmtId="164" fontId="12" fillId="5" borderId="26" xfId="0" applyNumberFormat="1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6" fontId="4" fillId="0" borderId="0" xfId="0" applyNumberFormat="1" applyFont="1"/>
    <xf numFmtId="3" fontId="0" fillId="0" borderId="0" xfId="0" applyNumberFormat="1"/>
    <xf numFmtId="6" fontId="8" fillId="0" borderId="0" xfId="0" applyNumberFormat="1" applyFont="1"/>
    <xf numFmtId="164" fontId="4" fillId="0" borderId="20" xfId="1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0" fillId="0" borderId="0" xfId="0" applyNumberFormat="1"/>
    <xf numFmtId="0" fontId="21" fillId="0" borderId="0" xfId="0" applyFont="1" applyAlignment="1">
      <alignment horizontal="left" vertical="center"/>
    </xf>
    <xf numFmtId="0" fontId="22" fillId="0" borderId="0" xfId="0" applyFont="1"/>
    <xf numFmtId="42" fontId="22" fillId="0" borderId="0" xfId="0" applyNumberFormat="1" applyFont="1"/>
    <xf numFmtId="0" fontId="23" fillId="0" borderId="0" xfId="0" applyFont="1"/>
    <xf numFmtId="164" fontId="9" fillId="0" borderId="38" xfId="0" applyNumberFormat="1" applyFont="1" applyBorder="1" applyAlignment="1">
      <alignment horizontal="right"/>
    </xf>
    <xf numFmtId="164" fontId="9" fillId="0" borderId="26" xfId="0" applyNumberFormat="1" applyFont="1" applyBorder="1" applyAlignment="1">
      <alignment horizontal="right"/>
    </xf>
    <xf numFmtId="0" fontId="10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5" fillId="0" borderId="0" xfId="0" applyFont="1"/>
    <xf numFmtId="6" fontId="9" fillId="0" borderId="19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6" fontId="9" fillId="0" borderId="18" xfId="0" applyNumberFormat="1" applyFont="1" applyBorder="1" applyAlignment="1">
      <alignment horizontal="center" vertical="center"/>
    </xf>
    <xf numFmtId="6" fontId="9" fillId="0" borderId="35" xfId="0" applyNumberFormat="1" applyFont="1" applyBorder="1" applyAlignment="1">
      <alignment horizontal="center" vertical="center" wrapText="1"/>
    </xf>
    <xf numFmtId="6" fontId="9" fillId="0" borderId="37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right"/>
    </xf>
    <xf numFmtId="0" fontId="12" fillId="0" borderId="25" xfId="0" applyFont="1" applyBorder="1" applyAlignment="1">
      <alignment horizontal="center" vertical="center"/>
    </xf>
    <xf numFmtId="6" fontId="9" fillId="0" borderId="3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right"/>
    </xf>
    <xf numFmtId="164" fontId="9" fillId="0" borderId="2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left"/>
    </xf>
    <xf numFmtId="0" fontId="19" fillId="0" borderId="0" xfId="0" applyFont="1" applyAlignment="1">
      <alignment horizontal="left"/>
    </xf>
  </cellXfs>
  <cellStyles count="3">
    <cellStyle name="Column0Style" xfId="2" xr:uid="{8E626118-811F-4DBC-8DDB-DBFFD099A7AD}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99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s8547\AppData\Local\Microsoft\Windows\INetCache\Content.Outlook\O59UNNF4\20240418%20FY25%20DHS%20and%20HRA%20HS%20plans%20and%20other%20items.xlsx" TargetMode="External"/><Relationship Id="rId1" Type="http://schemas.openxmlformats.org/officeDocument/2006/relationships/externalLinkPath" Target="file:///C:\Users\Yats8547\AppData\Local\Microsoft\Windows\INetCache\Content.Outlook\O59UNNF4\20240418%20FY25%20DHS%20and%20HRA%20HS%20plans%20and%20other%20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BNAS02\Welfare\Health%20and%20Social%20Services\Special%20Projects\Nonprofit%20Resiliency%20Committee\FY24_Workforce%20Enhancement\FY24%20Master%20Workbook%20of%20WEI%20Funding%20Allocation%20$48mil_11-20-23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Y25-DHS Crosstab"/>
      <sheetName val="FY25-HRA Crosstab"/>
      <sheetName val="FY25-DHS Detail"/>
      <sheetName val="FY25-HRA Detail"/>
      <sheetName val="Possibly include"/>
      <sheetName val="Lg Amendments"/>
      <sheetName val="Allowan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-24-25+ Print Layout"/>
      <sheetName val="23-24-25+ Summary"/>
      <sheetName val="Enhancement Division"/>
      <sheetName val="23-24-25+ Enhancement Summary"/>
      <sheetName val="By Program_By Social Ser Agency"/>
      <sheetName val="By Program_By Other Agencies"/>
      <sheetName val="Soc Serv Contract Sheets&gt;&gt;"/>
      <sheetName val="FY24 Contract Budgets - ACS"/>
      <sheetName val="FY24 Contract Budgets - DFTA"/>
      <sheetName val="FY24 Contract Budgets - DOHMH"/>
      <sheetName val="FY24 Contract Budgets - DYCD"/>
      <sheetName val="FY24 Contract Budgets - DHS"/>
      <sheetName val="FY24 Contract Budgets - HRA"/>
      <sheetName val="Other Contract Sheets&gt;&gt;"/>
      <sheetName val="FY24 Contract Budgets - DCWP"/>
      <sheetName val="FY24 Contract Budgets - DOC"/>
      <sheetName val="FY24 Contract Budgets - DOE"/>
      <sheetName val="FY24 Contract Budgets - DOP"/>
      <sheetName val="FY24 Contract Budgets - HPD"/>
      <sheetName val="FY24 Contract Budgets - MOCJ"/>
      <sheetName val="FY24 Contract Budgets - SBS"/>
    </sheetNames>
    <sheetDataSet>
      <sheetData sheetId="0"/>
      <sheetData sheetId="1"/>
      <sheetData sheetId="2"/>
      <sheetData sheetId="3"/>
      <sheetData sheetId="4">
        <row r="3">
          <cell r="H3" t="str">
            <v>CTL% of next dollar</v>
          </cell>
        </row>
        <row r="6">
          <cell r="B6" t="str">
            <v>ACSACS Division of External Affairs</v>
          </cell>
          <cell r="H6">
            <v>0.3871</v>
          </cell>
        </row>
        <row r="7">
          <cell r="B7" t="str">
            <v>ACSACS Division of Youth and Family Justice (DYFJ)</v>
          </cell>
          <cell r="H7">
            <v>1</v>
          </cell>
        </row>
        <row r="8">
          <cell r="B8" t="str">
            <v>ACSCommunity Partnership Program (CPP)</v>
          </cell>
          <cell r="H8">
            <v>1</v>
          </cell>
        </row>
        <row r="9">
          <cell r="B9" t="str">
            <v>ACSFamily Assessment Program (FAP)</v>
          </cell>
          <cell r="H9">
            <v>0.38</v>
          </cell>
        </row>
        <row r="10">
          <cell r="B10" t="str">
            <v>ACSFamily Enrichment Center</v>
          </cell>
          <cell r="H10">
            <v>1</v>
          </cell>
        </row>
        <row r="11">
          <cell r="B11" t="str">
            <v>ACSFamily Permanency Services</v>
          </cell>
          <cell r="H11">
            <v>1</v>
          </cell>
        </row>
        <row r="12">
          <cell r="B12" t="str">
            <v>ACSFoster Care - Fostering College Success</v>
          </cell>
          <cell r="H12">
            <v>0.44999999999999996</v>
          </cell>
        </row>
        <row r="13">
          <cell r="B13" t="str">
            <v>ACSGeneral Preventive Care (PC)</v>
          </cell>
          <cell r="H13">
            <v>0.38</v>
          </cell>
        </row>
        <row r="14">
          <cell r="B14" t="str">
            <v>ACSHomemaker Services</v>
          </cell>
          <cell r="H14">
            <v>0.15</v>
          </cell>
        </row>
        <row r="15">
          <cell r="B15" t="str">
            <v>ACSJuvenile Justice Initiative</v>
          </cell>
          <cell r="H15">
            <v>1</v>
          </cell>
        </row>
        <row r="16">
          <cell r="B16" t="str">
            <v>ACSLimited-Secure Placement (LSP) Services</v>
          </cell>
          <cell r="H16">
            <v>1</v>
          </cell>
        </row>
        <row r="17">
          <cell r="B17" t="str">
            <v>ACSNon-Secure Detention Services</v>
          </cell>
          <cell r="H17">
            <v>1</v>
          </cell>
        </row>
        <row r="18">
          <cell r="B18" t="str">
            <v>ACSNon-Secure Placement Services (NSP)</v>
          </cell>
          <cell r="H18">
            <v>0.76329999999999998</v>
          </cell>
        </row>
        <row r="19">
          <cell r="B19" t="str">
            <v>ACSPrevention Services</v>
          </cell>
          <cell r="H19">
            <v>0.38</v>
          </cell>
        </row>
        <row r="20">
          <cell r="B20" t="str">
            <v>ACSRespite</v>
          </cell>
          <cell r="H20">
            <v>0.38</v>
          </cell>
        </row>
        <row r="21">
          <cell r="B21" t="str">
            <v>ACSSpecialized - BSFT</v>
          </cell>
          <cell r="H21">
            <v>0.38</v>
          </cell>
        </row>
        <row r="22">
          <cell r="B22" t="str">
            <v>ACSSpecialized - CPP</v>
          </cell>
          <cell r="H22">
            <v>0.38</v>
          </cell>
        </row>
        <row r="23">
          <cell r="B23" t="str">
            <v>ACSSpecialized - FFT</v>
          </cell>
          <cell r="H23">
            <v>0.38</v>
          </cell>
        </row>
        <row r="24">
          <cell r="B24" t="str">
            <v>ACSSpecialized - FFT Adaptations</v>
          </cell>
          <cell r="H24">
            <v>0.38</v>
          </cell>
        </row>
        <row r="25">
          <cell r="B25" t="str">
            <v>ACSSpecialized - FFT MST-Prev/MST</v>
          </cell>
          <cell r="H25">
            <v>0.38</v>
          </cell>
        </row>
        <row r="26">
          <cell r="B26" t="str">
            <v>ACSSpecialized - TST</v>
          </cell>
          <cell r="H26">
            <v>0.38</v>
          </cell>
        </row>
        <row r="27">
          <cell r="B27" t="str">
            <v>ACSSpecialized PC: Center-Based Respite</v>
          </cell>
          <cell r="H27">
            <v>0.38</v>
          </cell>
        </row>
        <row r="28">
          <cell r="B28" t="str">
            <v>ACSSpecialized PC: Family Treatment/Rehabilitation</v>
          </cell>
          <cell r="H28">
            <v>0.38</v>
          </cell>
        </row>
        <row r="29">
          <cell r="B29" t="str">
            <v>ACSSpecialized PC: Special Medical and Developmental Preventive Program</v>
          </cell>
          <cell r="H29">
            <v>0.38</v>
          </cell>
        </row>
        <row r="30">
          <cell r="B30" t="str">
            <v>ACSTOTAL</v>
          </cell>
        </row>
        <row r="31">
          <cell r="B31" t="str">
            <v/>
          </cell>
        </row>
        <row r="32">
          <cell r="B32" t="str">
            <v/>
          </cell>
          <cell r="H32" t="str">
            <v>CTL% of next dollar</v>
          </cell>
        </row>
        <row r="33">
          <cell r="B33" t="str">
            <v>Agency / Programs</v>
          </cell>
        </row>
        <row r="34">
          <cell r="B34" t="str">
            <v/>
          </cell>
        </row>
        <row r="35">
          <cell r="B35" t="str">
            <v>DFTACaregiver Services</v>
          </cell>
          <cell r="H35">
            <v>1</v>
          </cell>
        </row>
        <row r="36">
          <cell r="B36" t="str">
            <v>DFTACase Management (Aging)</v>
          </cell>
          <cell r="H36">
            <v>1</v>
          </cell>
        </row>
        <row r="37">
          <cell r="B37" t="str">
            <v>DFTACDBG Minor Repair</v>
          </cell>
          <cell r="H37">
            <v>1</v>
          </cell>
        </row>
        <row r="38">
          <cell r="B38" t="str">
            <v>DFTACity Meals on Wheels</v>
          </cell>
          <cell r="H38">
            <v>1</v>
          </cell>
        </row>
        <row r="39">
          <cell r="B39" t="str">
            <v>DFTAElder Abuse Prevention</v>
          </cell>
          <cell r="H39">
            <v>1</v>
          </cell>
        </row>
        <row r="40">
          <cell r="B40" t="str">
            <v>DFTAGeriatric Mental Health</v>
          </cell>
          <cell r="H40">
            <v>1</v>
          </cell>
        </row>
        <row r="41">
          <cell r="B41" t="str">
            <v>DFTAHome Care Services</v>
          </cell>
          <cell r="H41">
            <v>1</v>
          </cell>
        </row>
        <row r="42">
          <cell r="B42" t="str">
            <v>DFTAHome Delivered Meals</v>
          </cell>
          <cell r="H42">
            <v>1</v>
          </cell>
        </row>
        <row r="43">
          <cell r="B43" t="str">
            <v>DFTAHome Sharing</v>
          </cell>
          <cell r="H43">
            <v>1</v>
          </cell>
        </row>
        <row r="44">
          <cell r="B44" t="str">
            <v>DFTALegal Services for the Elderly</v>
          </cell>
          <cell r="H44">
            <v>1</v>
          </cell>
        </row>
        <row r="45">
          <cell r="B45" t="str">
            <v>DFTANaturally Occurring Retirement Community Senior Services</v>
          </cell>
          <cell r="H45">
            <v>1</v>
          </cell>
        </row>
        <row r="46">
          <cell r="B46" t="str">
            <v>DFTANY Connect</v>
          </cell>
          <cell r="H46">
            <v>1</v>
          </cell>
        </row>
        <row r="47">
          <cell r="B47" t="str">
            <v>DFTAOAC Network</v>
          </cell>
          <cell r="H47">
            <v>1</v>
          </cell>
        </row>
        <row r="48">
          <cell r="B48" t="str">
            <v>DFTAOATS</v>
          </cell>
          <cell r="H48">
            <v>1</v>
          </cell>
        </row>
        <row r="49">
          <cell r="B49" t="str">
            <v>DFTAOlder Adult Center - OAC</v>
          </cell>
          <cell r="H49">
            <v>1</v>
          </cell>
        </row>
        <row r="50">
          <cell r="B50" t="str">
            <v>DFTATransportation (Aging)</v>
          </cell>
          <cell r="H50">
            <v>1</v>
          </cell>
        </row>
        <row r="51">
          <cell r="B51" t="str">
            <v>DFTATOTAL</v>
          </cell>
        </row>
        <row r="52">
          <cell r="B52" t="str">
            <v/>
          </cell>
        </row>
        <row r="53">
          <cell r="B53" t="str">
            <v/>
          </cell>
          <cell r="H53" t="str">
            <v>CTL% of next dollar</v>
          </cell>
        </row>
        <row r="54">
          <cell r="B54" t="str">
            <v>Agency / Programs</v>
          </cell>
        </row>
        <row r="55">
          <cell r="B55" t="str">
            <v/>
          </cell>
        </row>
        <row r="57">
          <cell r="B57" t="str">
            <v>DOHMH</v>
          </cell>
        </row>
        <row r="58">
          <cell r="B58" t="str">
            <v>DOHMHChronic Disease Prevention</v>
          </cell>
          <cell r="H58">
            <v>0.85</v>
          </cell>
        </row>
        <row r="59">
          <cell r="B59" t="str">
            <v>DOHMH</v>
          </cell>
        </row>
        <row r="60">
          <cell r="B60" t="str">
            <v>DOHMHHOPWA</v>
          </cell>
          <cell r="H60">
            <v>1</v>
          </cell>
        </row>
        <row r="61">
          <cell r="B61" t="str">
            <v>DOHMHSTI</v>
          </cell>
          <cell r="H61">
            <v>0.8</v>
          </cell>
        </row>
        <row r="62">
          <cell r="B62" t="str">
            <v>DOHMH</v>
          </cell>
        </row>
        <row r="63">
          <cell r="B63" t="str">
            <v xml:space="preserve">DOHMHEarly Intervention </v>
          </cell>
          <cell r="H63">
            <v>1</v>
          </cell>
        </row>
        <row r="64">
          <cell r="B64" t="str">
            <v>DOHMHNurse-Family Partnership</v>
          </cell>
          <cell r="H64">
            <v>0.8</v>
          </cell>
        </row>
        <row r="65">
          <cell r="B65" t="str">
            <v>DOHMHSchool Based Health Center</v>
          </cell>
          <cell r="H65">
            <v>0.8</v>
          </cell>
        </row>
        <row r="66">
          <cell r="B66" t="str">
            <v>DOHMHSchool Health Dental</v>
          </cell>
          <cell r="H66">
            <v>1</v>
          </cell>
        </row>
        <row r="67">
          <cell r="B67" t="str">
            <v>DOHMHSwimming Training</v>
          </cell>
          <cell r="H67">
            <v>1</v>
          </cell>
        </row>
        <row r="68">
          <cell r="B68" t="str">
            <v>DOHMH</v>
          </cell>
        </row>
        <row r="69">
          <cell r="B69" t="str">
            <v>DOHMHMental Hygiene</v>
          </cell>
          <cell r="H69">
            <v>1</v>
          </cell>
        </row>
        <row r="70">
          <cell r="B70" t="str">
            <v>DOHMHMental Hygiene - Supportive Housing + Mix</v>
          </cell>
          <cell r="H70">
            <v>1</v>
          </cell>
        </row>
        <row r="71">
          <cell r="B71" t="str">
            <v>DOHMHNY 15-15 Supportive Housing</v>
          </cell>
          <cell r="H71">
            <v>1</v>
          </cell>
        </row>
        <row r="75">
          <cell r="B75" t="str">
            <v>DOHMHCrystal Methamphetamine Harm Reduction Services</v>
          </cell>
          <cell r="H75">
            <v>0.8</v>
          </cell>
        </row>
        <row r="76">
          <cell r="B76" t="str">
            <v>DOHMHFood and Nutrition</v>
          </cell>
          <cell r="H76">
            <v>0.8</v>
          </cell>
        </row>
        <row r="77">
          <cell r="B77" t="str">
            <v>DOHMHHIV Outreach Enhancement: Faith-Based Organizations [558]</v>
          </cell>
          <cell r="H77">
            <v>0.8</v>
          </cell>
        </row>
        <row r="78">
          <cell r="B78" t="str">
            <v>DOHMHHIV Prevention and Literacy: Older Adults</v>
          </cell>
          <cell r="H78">
            <v>0.8</v>
          </cell>
        </row>
        <row r="79">
          <cell r="B79" t="str">
            <v>DOHMHPEP Centers of Excellence - On Call Clinical Services</v>
          </cell>
          <cell r="H79">
            <v>0.8</v>
          </cell>
        </row>
        <row r="80">
          <cell r="B80" t="str">
            <v>DOHMHPlaySure Network 2.0 in Health Care Settings</v>
          </cell>
          <cell r="H80">
            <v>0.8</v>
          </cell>
        </row>
        <row r="81">
          <cell r="B81" t="str">
            <v>DOHMHPlaySure Network 2.0 in Non-Health Care Settings</v>
          </cell>
          <cell r="H81">
            <v>0.8</v>
          </cell>
        </row>
        <row r="82">
          <cell r="B82" t="str">
            <v>DOHMHThe Undetectables Viral Load Suppression Peer Learning Network</v>
          </cell>
          <cell r="H82">
            <v>0.8</v>
          </cell>
        </row>
        <row r="83">
          <cell r="B83" t="str">
            <v>DOHMHThe Undetectables Viral Load Suppression Program</v>
          </cell>
          <cell r="H83">
            <v>0.8</v>
          </cell>
        </row>
        <row r="84">
          <cell r="B84" t="str">
            <v>DOHMHUndetectables Viral Load Suppression Technical Assistance</v>
          </cell>
          <cell r="H84">
            <v>0.8</v>
          </cell>
        </row>
        <row r="85">
          <cell r="B85" t="str">
            <v>DOHMH</v>
          </cell>
        </row>
        <row r="86">
          <cell r="B86" t="str">
            <v>DOHMHFamily Planning Services</v>
          </cell>
          <cell r="H86">
            <v>0.8</v>
          </cell>
        </row>
        <row r="87">
          <cell r="B87" t="str">
            <v>DOHMHImproving Health Equity and Maternal and Infant Health Outcomes</v>
          </cell>
          <cell r="H87">
            <v>0.8</v>
          </cell>
        </row>
        <row r="88">
          <cell r="B88" t="str">
            <v>DOHMH</v>
          </cell>
        </row>
        <row r="89">
          <cell r="B89" t="str">
            <v>DOHMHDecreasing Depression and Increasing Social Connectedness Among NYC's Older Adults</v>
          </cell>
          <cell r="H89">
            <v>1</v>
          </cell>
        </row>
        <row r="90">
          <cell r="B90" t="str">
            <v>DOHMHEarly Childhood Mental Health Network</v>
          </cell>
          <cell r="H90">
            <v>1</v>
          </cell>
        </row>
        <row r="91">
          <cell r="B91" t="str">
            <v>DOHMHExpanding Access to Buprenorphine Treatment in Primary Care</v>
          </cell>
          <cell r="H91">
            <v>1</v>
          </cell>
        </row>
        <row r="92">
          <cell r="B92" t="str">
            <v>DOHMHHarm Reduction Services</v>
          </cell>
          <cell r="H92">
            <v>0.8</v>
          </cell>
        </row>
        <row r="93">
          <cell r="B93" t="str">
            <v>DOHMHHarm Reduction Training, Technical Assistance and Capacity Building</v>
          </cell>
          <cell r="H93">
            <v>0.8</v>
          </cell>
        </row>
        <row r="94">
          <cell r="B94" t="str">
            <v>DOHMHTobacco Cessation Center</v>
          </cell>
          <cell r="H94">
            <v>1</v>
          </cell>
        </row>
        <row r="95">
          <cell r="B95" t="str">
            <v>DOHMHTOTAL</v>
          </cell>
        </row>
        <row r="97">
          <cell r="B97" t="str">
            <v/>
          </cell>
          <cell r="H97" t="str">
            <v>CTL% of next dollar</v>
          </cell>
        </row>
        <row r="98">
          <cell r="B98" t="str">
            <v>Agency / Programs</v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>HRAActionNYC</v>
          </cell>
          <cell r="H101">
            <v>1</v>
          </cell>
        </row>
        <row r="102">
          <cell r="B102" t="str">
            <v>HRAAdult Protective Services</v>
          </cell>
          <cell r="H102">
            <v>0.51</v>
          </cell>
        </row>
        <row r="103">
          <cell r="B103" t="str">
            <v>HRACustomized Assistance Services (CAS)</v>
          </cell>
          <cell r="H103">
            <v>0.3</v>
          </cell>
        </row>
        <row r="104">
          <cell r="B104" t="str">
            <v>HRAEmergency Intervention Services</v>
          </cell>
          <cell r="H104">
            <v>0.51</v>
          </cell>
        </row>
        <row r="105">
          <cell r="B105" t="str">
            <v>HRAEmergency Rental Assistance Program (ERAP)</v>
          </cell>
          <cell r="H105">
            <v>1</v>
          </cell>
        </row>
        <row r="106">
          <cell r="B106" t="str">
            <v>HRAFamily Independence Administration (FIA)</v>
          </cell>
          <cell r="H106">
            <v>0.66</v>
          </cell>
        </row>
        <row r="107">
          <cell r="B107" t="str">
            <v>HRAHIV/AIDS Services Administration (HASA)</v>
          </cell>
          <cell r="H107">
            <v>0.71</v>
          </cell>
        </row>
        <row r="108">
          <cell r="B108" t="str">
            <v>HRAHomelessness Prevention Administration</v>
          </cell>
          <cell r="H108">
            <v>1</v>
          </cell>
        </row>
        <row r="109">
          <cell r="B109" t="str">
            <v>HRAJob Plus</v>
          </cell>
          <cell r="H109">
            <v>1</v>
          </cell>
        </row>
        <row r="110">
          <cell r="B110" t="str">
            <v>HRALegal Services Initiatives</v>
          </cell>
          <cell r="H110">
            <v>1</v>
          </cell>
        </row>
        <row r="111">
          <cell r="B111" t="str">
            <v>HRAMayor's Office</v>
          </cell>
          <cell r="H111">
            <v>1</v>
          </cell>
        </row>
        <row r="112">
          <cell r="B112" t="str">
            <v>HRAOffice of Child Support Services</v>
          </cell>
          <cell r="H112">
            <v>0.34</v>
          </cell>
        </row>
        <row r="113">
          <cell r="B113" t="str">
            <v>HRAOSAHS Master Leasing</v>
          </cell>
          <cell r="H113">
            <v>1</v>
          </cell>
        </row>
        <row r="114">
          <cell r="B114" t="str">
            <v>HRAOSAHS Senior Housing</v>
          </cell>
          <cell r="H114">
            <v>1</v>
          </cell>
        </row>
        <row r="115">
          <cell r="B115" t="str">
            <v>HRARapid Re-Housing</v>
          </cell>
          <cell r="H115">
            <v>1</v>
          </cell>
        </row>
        <row r="116">
          <cell r="B116" t="str">
            <v>HRASingle Room Occupancy</v>
          </cell>
          <cell r="H116">
            <v>1</v>
          </cell>
        </row>
        <row r="117">
          <cell r="B117" t="str">
            <v>HRATeen Rapp</v>
          </cell>
          <cell r="H117">
            <v>0.51</v>
          </cell>
        </row>
        <row r="118">
          <cell r="B118" t="str">
            <v>HRATotal</v>
          </cell>
        </row>
        <row r="120">
          <cell r="B120" t="str">
            <v/>
          </cell>
        </row>
        <row r="121">
          <cell r="B121" t="str">
            <v>DHSAdult Family Shelter</v>
          </cell>
          <cell r="H121">
            <v>0.73229999999999995</v>
          </cell>
        </row>
        <row r="122">
          <cell r="B122" t="str">
            <v>DHSAdult Outreach Service</v>
          </cell>
          <cell r="H122">
            <v>1</v>
          </cell>
        </row>
        <row r="123">
          <cell r="B123" t="str">
            <v>DHSAdult Shelter (Assessment)</v>
          </cell>
          <cell r="H123">
            <v>1</v>
          </cell>
        </row>
        <row r="124">
          <cell r="B124" t="str">
            <v>DHSAdult Shelter (Employment)</v>
          </cell>
          <cell r="H124">
            <v>1</v>
          </cell>
        </row>
        <row r="125">
          <cell r="B125" t="str">
            <v>DHSAdult Shelter (General)</v>
          </cell>
          <cell r="H125">
            <v>1</v>
          </cell>
        </row>
        <row r="126">
          <cell r="B126" t="str">
            <v>DHSAdult Shelter (Mental Health)</v>
          </cell>
          <cell r="H126">
            <v>1</v>
          </cell>
        </row>
        <row r="127">
          <cell r="B127" t="str">
            <v>DHSAdult Shelter (Substance Abuse)</v>
          </cell>
          <cell r="H127">
            <v>1</v>
          </cell>
        </row>
        <row r="128">
          <cell r="B128" t="str">
            <v>DHSDrop-In Centers</v>
          </cell>
          <cell r="H128">
            <v>1</v>
          </cell>
        </row>
        <row r="129">
          <cell r="B129" t="str">
            <v>DHSFamily Shelter-Tier II</v>
          </cell>
          <cell r="H129">
            <v>0.43759999999999999</v>
          </cell>
        </row>
        <row r="130">
          <cell r="B130" t="str">
            <v>DHSMedical Services</v>
          </cell>
          <cell r="H130">
            <v>1</v>
          </cell>
        </row>
        <row r="131">
          <cell r="B131" t="str">
            <v>DHSOvernight/Late Arrivals</v>
          </cell>
          <cell r="H131">
            <v>1</v>
          </cell>
        </row>
        <row r="132">
          <cell r="B132" t="str">
            <v>DHSSafe Haven</v>
          </cell>
          <cell r="H132">
            <v>1</v>
          </cell>
        </row>
        <row r="133">
          <cell r="B133" t="str">
            <v>DHSSingle Room Occupancy (SRO)</v>
          </cell>
          <cell r="H133">
            <v>1</v>
          </cell>
        </row>
        <row r="134">
          <cell r="B134" t="str">
            <v>DHSStabilization Beds</v>
          </cell>
          <cell r="H134">
            <v>1</v>
          </cell>
        </row>
        <row r="135">
          <cell r="B135" t="str">
            <v>DHSTotal</v>
          </cell>
        </row>
        <row r="138">
          <cell r="B138" t="str">
            <v/>
          </cell>
        </row>
        <row r="139">
          <cell r="B139" t="str">
            <v/>
          </cell>
          <cell r="H139" t="str">
            <v>CTL% of next dollar</v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>DYCDAdolescent Literacy Program</v>
          </cell>
          <cell r="H142">
            <v>1</v>
          </cell>
        </row>
        <row r="143">
          <cell r="B143" t="str">
            <v>DYCDAdult Literacy Program</v>
          </cell>
          <cell r="H143">
            <v>1</v>
          </cell>
        </row>
        <row r="144">
          <cell r="B144" t="str">
            <v>DYCDAdvance and Earn</v>
          </cell>
          <cell r="H144">
            <v>1</v>
          </cell>
        </row>
        <row r="145">
          <cell r="B145" t="str">
            <v>DYCDBeacon Community Centers</v>
          </cell>
          <cell r="H145">
            <v>1</v>
          </cell>
        </row>
        <row r="146">
          <cell r="B146" t="str">
            <v>DYCDComprehensive After School System - COMPASS</v>
          </cell>
          <cell r="H146">
            <v>1</v>
          </cell>
        </row>
        <row r="147">
          <cell r="B147" t="str">
            <v>DYCDCornerstone Community Centers</v>
          </cell>
          <cell r="H147">
            <v>1</v>
          </cell>
        </row>
        <row r="148">
          <cell r="B148" t="str">
            <v>DYCDFatherhood Initiative</v>
          </cell>
          <cell r="H148">
            <v>1</v>
          </cell>
        </row>
        <row r="149">
          <cell r="B149" t="str">
            <v>DYCDImmigration/Refugee Assistance</v>
          </cell>
          <cell r="H149">
            <v>1</v>
          </cell>
        </row>
        <row r="150">
          <cell r="B150" t="str">
            <v>DYCDIn-School Youth (ISY) (Workforce)</v>
          </cell>
          <cell r="H150">
            <v>1</v>
          </cell>
        </row>
        <row r="151">
          <cell r="B151" t="str">
            <v>DYCDMayor's Youth Leadership Council</v>
          </cell>
          <cell r="H151">
            <v>1</v>
          </cell>
        </row>
        <row r="152">
          <cell r="B152" t="str">
            <v>DYCDOffice of Neighborhood Safety (ONS)</v>
          </cell>
          <cell r="H152">
            <v>1</v>
          </cell>
        </row>
        <row r="153">
          <cell r="B153" t="str">
            <v>DYCDNeighborhood Development Area (NDA) Program</v>
          </cell>
          <cell r="H153">
            <v>1</v>
          </cell>
        </row>
        <row r="154">
          <cell r="B154" t="str">
            <v>DYCDOut-of-School Youth (OSY) (Workforce)</v>
          </cell>
          <cell r="H154">
            <v>1</v>
          </cell>
        </row>
        <row r="155">
          <cell r="B155" t="str">
            <v>DYCDRunaway and Homeless Youth (RHY) Services</v>
          </cell>
          <cell r="H155">
            <v>1</v>
          </cell>
        </row>
        <row r="156">
          <cell r="B156" t="str">
            <v>DYCDSaturday Night Lights</v>
          </cell>
          <cell r="H156">
            <v>1</v>
          </cell>
        </row>
        <row r="157">
          <cell r="B157" t="str">
            <v>DYCDSummer Youth Employment Program (SYEP)</v>
          </cell>
          <cell r="H157">
            <v>1</v>
          </cell>
        </row>
        <row r="158">
          <cell r="B158" t="str">
            <v>DYCDUnity Works</v>
          </cell>
          <cell r="H158">
            <v>1</v>
          </cell>
        </row>
        <row r="159">
          <cell r="B159" t="str">
            <v>DYCDTOTAL</v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</sheetData>
      <sheetData sheetId="5">
        <row r="3">
          <cell r="H3" t="str">
            <v>CTL% of next dollar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2C38-B01C-4E15-AAF9-4B2EED76970D}">
  <sheetPr>
    <tabColor theme="5" tint="0.39997558519241921"/>
    <pageSetUpPr fitToPage="1"/>
  </sheetPr>
  <dimension ref="A3:S82"/>
  <sheetViews>
    <sheetView tabSelected="1" zoomScale="90" zoomScaleNormal="90" workbookViewId="0"/>
  </sheetViews>
  <sheetFormatPr defaultColWidth="9.140625" defaultRowHeight="15" x14ac:dyDescent="0.25"/>
  <cols>
    <col min="1" max="1" width="48.140625" style="1" customWidth="1"/>
    <col min="2" max="2" width="17.42578125" style="1" customWidth="1"/>
    <col min="3" max="3" width="14.7109375" style="2" customWidth="1"/>
    <col min="4" max="4" width="19.42578125" style="3" customWidth="1"/>
    <col min="5" max="5" width="14.7109375" style="3" customWidth="1"/>
    <col min="6" max="6" width="14.5703125" style="4" customWidth="1"/>
    <col min="7" max="7" width="15.140625" style="4" customWidth="1"/>
    <col min="8" max="8" width="14.42578125" style="4" customWidth="1"/>
    <col min="9" max="9" width="13.5703125" style="4" customWidth="1"/>
    <col min="10" max="10" width="11.28515625" style="4" customWidth="1"/>
    <col min="11" max="11" width="16.42578125" customWidth="1"/>
    <col min="12" max="12" width="12" bestFit="1" customWidth="1"/>
    <col min="13" max="13" width="10" bestFit="1" customWidth="1"/>
    <col min="14" max="14" width="13.42578125" bestFit="1" customWidth="1"/>
    <col min="15" max="18" width="12.85546875" bestFit="1" customWidth="1"/>
    <col min="19" max="19" width="11.7109375" bestFit="1" customWidth="1"/>
  </cols>
  <sheetData>
    <row r="3" spans="1:14" ht="24" customHeight="1" x14ac:dyDescent="0.25">
      <c r="A3" s="176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4" ht="24" customHeight="1" x14ac:dyDescent="0.25">
      <c r="A4" s="177" t="s">
        <v>98</v>
      </c>
      <c r="B4" s="177"/>
      <c r="C4" s="177"/>
      <c r="D4" s="177"/>
      <c r="E4" s="177"/>
      <c r="F4" s="177"/>
      <c r="G4" s="177"/>
      <c r="H4" s="177"/>
      <c r="I4" s="177"/>
      <c r="J4" s="177"/>
    </row>
    <row r="5" spans="1:14" ht="16.5" thickBot="1" x14ac:dyDescent="0.3">
      <c r="A5" s="5"/>
      <c r="B5" s="6"/>
      <c r="C5" s="7" t="s">
        <v>1</v>
      </c>
      <c r="D5" s="6"/>
      <c r="E5" s="6"/>
      <c r="F5" s="8"/>
      <c r="G5" s="8"/>
      <c r="H5" s="8"/>
      <c r="I5" s="8"/>
      <c r="J5" s="8"/>
    </row>
    <row r="6" spans="1:14" ht="15.75" thickBot="1" x14ac:dyDescent="0.3">
      <c r="A6" s="9"/>
      <c r="B6" s="10"/>
      <c r="C6" s="10"/>
      <c r="D6" s="11"/>
      <c r="E6" s="178" t="s">
        <v>2</v>
      </c>
      <c r="F6" s="179"/>
      <c r="G6" s="180"/>
      <c r="H6" s="180"/>
      <c r="I6" s="180"/>
      <c r="J6" s="181"/>
    </row>
    <row r="7" spans="1:14" s="17" customFormat="1" ht="30" x14ac:dyDescent="0.25">
      <c r="A7" s="12" t="s">
        <v>3</v>
      </c>
      <c r="B7" s="13" t="s">
        <v>4</v>
      </c>
      <c r="C7" s="13" t="s">
        <v>5</v>
      </c>
      <c r="D7" s="14" t="s">
        <v>6</v>
      </c>
      <c r="E7" s="128" t="s">
        <v>7</v>
      </c>
      <c r="F7" s="15" t="s">
        <v>8</v>
      </c>
      <c r="G7" s="136" t="s">
        <v>9</v>
      </c>
      <c r="H7" s="15" t="s">
        <v>10</v>
      </c>
      <c r="I7" s="16" t="s">
        <v>11</v>
      </c>
      <c r="J7" s="15" t="s">
        <v>12</v>
      </c>
    </row>
    <row r="8" spans="1:14" x14ac:dyDescent="0.25">
      <c r="A8" s="18" t="s">
        <v>13</v>
      </c>
      <c r="B8" s="19" t="s">
        <v>14</v>
      </c>
      <c r="C8" s="20" t="s">
        <v>15</v>
      </c>
      <c r="D8" s="21" t="s">
        <v>16</v>
      </c>
      <c r="E8" s="129">
        <f t="shared" ref="E8:E9" si="0">SUM(F8:J8)</f>
        <v>0</v>
      </c>
      <c r="F8" s="48">
        <v>0</v>
      </c>
      <c r="G8" s="137">
        <f>0</f>
        <v>0</v>
      </c>
      <c r="H8" s="22">
        <f>0</f>
        <v>0</v>
      </c>
      <c r="I8" s="23">
        <f>0</f>
        <v>0</v>
      </c>
      <c r="J8" s="22">
        <f>0</f>
        <v>0</v>
      </c>
    </row>
    <row r="9" spans="1:14" x14ac:dyDescent="0.25">
      <c r="A9" s="18" t="s">
        <v>17</v>
      </c>
      <c r="B9" s="19" t="s">
        <v>14</v>
      </c>
      <c r="C9" s="20" t="s">
        <v>15</v>
      </c>
      <c r="D9" s="21" t="s">
        <v>16</v>
      </c>
      <c r="E9" s="129">
        <f t="shared" si="0"/>
        <v>650000</v>
      </c>
      <c r="F9" s="48">
        <v>650000</v>
      </c>
      <c r="G9" s="137">
        <f>0</f>
        <v>0</v>
      </c>
      <c r="H9" s="22">
        <f>0</f>
        <v>0</v>
      </c>
      <c r="I9" s="23">
        <f>0</f>
        <v>0</v>
      </c>
      <c r="J9" s="22">
        <f>0</f>
        <v>0</v>
      </c>
    </row>
    <row r="10" spans="1:14" s="28" customFormat="1" x14ac:dyDescent="0.25">
      <c r="A10" s="24" t="s">
        <v>15</v>
      </c>
      <c r="B10" s="19" t="s">
        <v>14</v>
      </c>
      <c r="C10" s="25" t="s">
        <v>15</v>
      </c>
      <c r="D10" s="21" t="s">
        <v>18</v>
      </c>
      <c r="E10" s="130">
        <v>176243252</v>
      </c>
      <c r="F10" s="26">
        <v>126830107</v>
      </c>
      <c r="G10" s="138">
        <v>48413848</v>
      </c>
      <c r="H10" s="26">
        <v>993500</v>
      </c>
      <c r="I10" s="27">
        <v>5797</v>
      </c>
      <c r="J10" s="26">
        <v>0</v>
      </c>
    </row>
    <row r="11" spans="1:14" s="158" customFormat="1" x14ac:dyDescent="0.25">
      <c r="A11" s="163" t="s">
        <v>19</v>
      </c>
      <c r="B11" s="112" t="s">
        <v>20</v>
      </c>
      <c r="C11" s="25" t="s">
        <v>15</v>
      </c>
      <c r="D11" s="21" t="s">
        <v>18</v>
      </c>
      <c r="E11" s="161">
        <v>4700000</v>
      </c>
      <c r="F11" s="48">
        <v>0</v>
      </c>
      <c r="G11" s="137">
        <f>0</f>
        <v>0</v>
      </c>
      <c r="H11" s="22">
        <f>0</f>
        <v>0</v>
      </c>
      <c r="I11" s="29">
        <v>4700000</v>
      </c>
      <c r="J11" s="26">
        <v>0</v>
      </c>
      <c r="N11" s="159"/>
    </row>
    <row r="12" spans="1:14" s="35" customFormat="1" ht="15.75" thickBot="1" x14ac:dyDescent="0.3">
      <c r="A12" s="30" t="s">
        <v>21</v>
      </c>
      <c r="B12" s="31"/>
      <c r="C12" s="32"/>
      <c r="D12" s="33"/>
      <c r="E12" s="131">
        <f t="shared" ref="E12:J12" si="1">SUM(E8:E11)</f>
        <v>181593252</v>
      </c>
      <c r="F12" s="34">
        <f t="shared" si="1"/>
        <v>127480107</v>
      </c>
      <c r="G12" s="139">
        <f t="shared" si="1"/>
        <v>48413848</v>
      </c>
      <c r="H12" s="34">
        <f t="shared" si="1"/>
        <v>993500</v>
      </c>
      <c r="I12" s="34">
        <f t="shared" si="1"/>
        <v>4705797</v>
      </c>
      <c r="J12" s="34">
        <f t="shared" si="1"/>
        <v>0</v>
      </c>
      <c r="M12"/>
      <c r="N12" s="125"/>
    </row>
    <row r="13" spans="1:14" s="35" customFormat="1" ht="6" customHeight="1" thickTop="1" x14ac:dyDescent="0.25">
      <c r="A13" s="36"/>
      <c r="B13" s="37"/>
      <c r="C13" s="38"/>
      <c r="D13" s="39"/>
      <c r="E13" s="132"/>
      <c r="F13" s="40"/>
      <c r="G13" s="140"/>
      <c r="H13" s="42"/>
      <c r="I13" s="43"/>
      <c r="J13" s="44"/>
      <c r="N13" s="147"/>
    </row>
    <row r="14" spans="1:14" x14ac:dyDescent="0.25">
      <c r="A14" s="45" t="s">
        <v>22</v>
      </c>
      <c r="B14" s="19" t="s">
        <v>23</v>
      </c>
      <c r="C14" s="20" t="s">
        <v>15</v>
      </c>
      <c r="D14" s="46" t="s">
        <v>18</v>
      </c>
      <c r="E14" s="129">
        <v>3677235</v>
      </c>
      <c r="F14" s="48">
        <v>436173</v>
      </c>
      <c r="G14" s="137">
        <v>3241062</v>
      </c>
      <c r="H14" s="22">
        <v>0</v>
      </c>
      <c r="I14" s="23">
        <v>0</v>
      </c>
      <c r="J14" s="22">
        <v>0</v>
      </c>
      <c r="N14" s="125"/>
    </row>
    <row r="15" spans="1:14" s="35" customFormat="1" ht="15.75" thickBot="1" x14ac:dyDescent="0.3">
      <c r="A15" s="30" t="s">
        <v>24</v>
      </c>
      <c r="B15" s="31"/>
      <c r="C15" s="32"/>
      <c r="D15" s="33"/>
      <c r="E15" s="131">
        <f t="shared" ref="E15:J15" si="2">E14</f>
        <v>3677235</v>
      </c>
      <c r="F15" s="34">
        <f t="shared" si="2"/>
        <v>436173</v>
      </c>
      <c r="G15" s="139">
        <f t="shared" si="2"/>
        <v>3241062</v>
      </c>
      <c r="H15" s="34">
        <f t="shared" si="2"/>
        <v>0</v>
      </c>
      <c r="I15" s="34">
        <f t="shared" si="2"/>
        <v>0</v>
      </c>
      <c r="J15" s="34">
        <f t="shared" si="2"/>
        <v>0</v>
      </c>
    </row>
    <row r="16" spans="1:14" s="35" customFormat="1" ht="6" customHeight="1" thickTop="1" thickBot="1" x14ac:dyDescent="0.3">
      <c r="A16" s="36"/>
      <c r="B16" s="37"/>
      <c r="C16" s="38"/>
      <c r="D16" s="39"/>
      <c r="E16" s="132"/>
      <c r="F16" s="148"/>
      <c r="G16" s="140"/>
      <c r="H16" s="42"/>
      <c r="I16" s="43"/>
      <c r="J16" s="44"/>
    </row>
    <row r="17" spans="1:18" x14ac:dyDescent="0.25">
      <c r="A17" s="50" t="s">
        <v>25</v>
      </c>
      <c r="B17" s="19" t="s">
        <v>26</v>
      </c>
      <c r="C17" s="51" t="s">
        <v>27</v>
      </c>
      <c r="D17" s="52" t="s">
        <v>18</v>
      </c>
      <c r="E17" s="129">
        <f>SUM(F17:J17)</f>
        <v>48080480</v>
      </c>
      <c r="F17" s="149">
        <v>46495825</v>
      </c>
      <c r="G17" s="137">
        <v>1584655</v>
      </c>
      <c r="H17" s="22">
        <v>0</v>
      </c>
      <c r="I17" s="22">
        <v>0</v>
      </c>
      <c r="J17" s="22">
        <v>0</v>
      </c>
    </row>
    <row r="18" spans="1:18" x14ac:dyDescent="0.25">
      <c r="A18" s="50" t="s">
        <v>28</v>
      </c>
      <c r="B18" s="19" t="s">
        <v>29</v>
      </c>
      <c r="C18" s="51" t="s">
        <v>27</v>
      </c>
      <c r="D18" s="52" t="s">
        <v>18</v>
      </c>
      <c r="E18" s="129">
        <f t="shared" ref="E18" si="3">SUM(F18:J18)</f>
        <v>741062</v>
      </c>
      <c r="F18" s="22">
        <v>0</v>
      </c>
      <c r="G18" s="137">
        <v>741062</v>
      </c>
      <c r="H18" s="22">
        <v>0</v>
      </c>
      <c r="I18" s="23">
        <v>0</v>
      </c>
      <c r="J18" s="48">
        <v>0</v>
      </c>
    </row>
    <row r="19" spans="1:18" s="35" customFormat="1" ht="15.75" thickBot="1" x14ac:dyDescent="0.3">
      <c r="A19" s="30" t="s">
        <v>31</v>
      </c>
      <c r="B19" s="31"/>
      <c r="C19" s="32"/>
      <c r="D19" s="33"/>
      <c r="E19" s="131">
        <f t="shared" ref="E19:J19" si="4">E17+E18</f>
        <v>48821542</v>
      </c>
      <c r="F19" s="34">
        <f t="shared" si="4"/>
        <v>46495825</v>
      </c>
      <c r="G19" s="139">
        <f t="shared" si="4"/>
        <v>2325717</v>
      </c>
      <c r="H19" s="34">
        <f t="shared" si="4"/>
        <v>0</v>
      </c>
      <c r="I19" s="34">
        <f t="shared" si="4"/>
        <v>0</v>
      </c>
      <c r="J19" s="34">
        <f t="shared" si="4"/>
        <v>0</v>
      </c>
    </row>
    <row r="20" spans="1:18" s="35" customFormat="1" ht="6" customHeight="1" thickTop="1" x14ac:dyDescent="0.25">
      <c r="A20" s="36"/>
      <c r="B20" s="37"/>
      <c r="C20" s="38"/>
      <c r="D20" s="39"/>
      <c r="E20" s="132"/>
      <c r="F20" s="40"/>
      <c r="G20" s="140"/>
      <c r="H20" s="42"/>
      <c r="I20" s="43"/>
      <c r="J20" s="44"/>
    </row>
    <row r="21" spans="1:18" x14ac:dyDescent="0.25">
      <c r="A21" s="50" t="s">
        <v>32</v>
      </c>
      <c r="B21" s="19" t="s">
        <v>33</v>
      </c>
      <c r="C21" s="51" t="s">
        <v>34</v>
      </c>
      <c r="D21" s="52" t="s">
        <v>18</v>
      </c>
      <c r="E21" s="129">
        <v>10335532.000000002</v>
      </c>
      <c r="F21" s="22">
        <v>10335532.000000002</v>
      </c>
      <c r="G21" s="137">
        <v>0</v>
      </c>
      <c r="H21" s="22">
        <v>0</v>
      </c>
      <c r="I21" s="23">
        <v>0</v>
      </c>
      <c r="J21" s="48">
        <v>0</v>
      </c>
    </row>
    <row r="22" spans="1:18" x14ac:dyDescent="0.25">
      <c r="A22" s="50" t="s">
        <v>35</v>
      </c>
      <c r="B22" s="19" t="s">
        <v>29</v>
      </c>
      <c r="C22" s="51" t="s">
        <v>34</v>
      </c>
      <c r="D22" s="52" t="s">
        <v>18</v>
      </c>
      <c r="E22" s="129">
        <f>SUM(F22:J22)</f>
        <v>500000</v>
      </c>
      <c r="F22" s="22">
        <v>0</v>
      </c>
      <c r="G22" s="137">
        <v>500000</v>
      </c>
      <c r="H22" s="22">
        <v>0</v>
      </c>
      <c r="I22" s="23">
        <v>0</v>
      </c>
      <c r="J22" s="48">
        <v>0</v>
      </c>
    </row>
    <row r="23" spans="1:18" ht="15.75" thickBot="1" x14ac:dyDescent="0.3">
      <c r="A23" s="30" t="s">
        <v>36</v>
      </c>
      <c r="B23" s="53"/>
      <c r="C23" s="54"/>
      <c r="D23" s="55"/>
      <c r="E23" s="131">
        <f t="shared" ref="E23:J23" si="5">E21+E22</f>
        <v>10835532.000000002</v>
      </c>
      <c r="F23" s="34">
        <f t="shared" si="5"/>
        <v>10335532.000000002</v>
      </c>
      <c r="G23" s="139">
        <f t="shared" si="5"/>
        <v>500000</v>
      </c>
      <c r="H23" s="34">
        <f t="shared" si="5"/>
        <v>0</v>
      </c>
      <c r="I23" s="34">
        <f t="shared" si="5"/>
        <v>0</v>
      </c>
      <c r="J23" s="34">
        <f t="shared" si="5"/>
        <v>0</v>
      </c>
    </row>
    <row r="24" spans="1:18" ht="15.75" thickTop="1" x14ac:dyDescent="0.25">
      <c r="A24" s="56" t="s">
        <v>32</v>
      </c>
      <c r="B24" s="57" t="s">
        <v>33</v>
      </c>
      <c r="C24" s="20" t="s">
        <v>34</v>
      </c>
      <c r="D24" s="58" t="s">
        <v>16</v>
      </c>
      <c r="E24" s="130">
        <f>SUM(F24:J24)</f>
        <v>5988132</v>
      </c>
      <c r="F24" s="115">
        <f>5306000+682132</f>
        <v>5988132</v>
      </c>
      <c r="G24" s="137">
        <v>0</v>
      </c>
      <c r="H24" s="22">
        <v>0</v>
      </c>
      <c r="I24" s="23">
        <v>0</v>
      </c>
      <c r="J24" s="22">
        <v>0</v>
      </c>
      <c r="K24" s="126"/>
      <c r="L24" s="156"/>
    </row>
    <row r="25" spans="1:18" x14ac:dyDescent="0.25">
      <c r="A25" s="45" t="s">
        <v>37</v>
      </c>
      <c r="B25" s="19" t="s">
        <v>33</v>
      </c>
      <c r="C25" s="20" t="s">
        <v>34</v>
      </c>
      <c r="D25" s="52" t="s">
        <v>16</v>
      </c>
      <c r="E25" s="130">
        <f t="shared" ref="E25:E37" si="6">SUM(F25:J25)</f>
        <v>16981800</v>
      </c>
      <c r="F25" s="114">
        <f>3981800+12500000+500000</f>
        <v>16981800</v>
      </c>
      <c r="G25" s="137">
        <v>0</v>
      </c>
      <c r="H25" s="22">
        <v>0</v>
      </c>
      <c r="I25" s="23">
        <v>0</v>
      </c>
      <c r="J25" s="22">
        <v>0</v>
      </c>
      <c r="K25" s="126"/>
      <c r="L25" s="156"/>
    </row>
    <row r="26" spans="1:18" x14ac:dyDescent="0.25">
      <c r="A26" s="45" t="s">
        <v>38</v>
      </c>
      <c r="B26" s="19" t="s">
        <v>33</v>
      </c>
      <c r="C26" s="20" t="s">
        <v>34</v>
      </c>
      <c r="D26" s="52" t="s">
        <v>16</v>
      </c>
      <c r="E26" s="130">
        <f>SUM(F26:J26)</f>
        <v>3000000</v>
      </c>
      <c r="F26" s="115">
        <f>855000+345000+1800000</f>
        <v>3000000</v>
      </c>
      <c r="G26" s="137">
        <v>0</v>
      </c>
      <c r="H26" s="22">
        <v>0</v>
      </c>
      <c r="I26" s="23">
        <v>0</v>
      </c>
      <c r="J26" s="22">
        <v>0</v>
      </c>
      <c r="K26" s="126"/>
      <c r="L26" s="156"/>
    </row>
    <row r="27" spans="1:18" x14ac:dyDescent="0.25">
      <c r="A27" s="45" t="s">
        <v>39</v>
      </c>
      <c r="B27" s="112" t="s">
        <v>33</v>
      </c>
      <c r="C27" s="20" t="s">
        <v>34</v>
      </c>
      <c r="D27" s="52" t="s">
        <v>16</v>
      </c>
      <c r="E27" s="130">
        <f t="shared" ref="E27:E36" si="7">SUM(F27:J27)</f>
        <v>2250000</v>
      </c>
      <c r="F27" s="115">
        <v>2250000</v>
      </c>
      <c r="G27" s="137">
        <v>0</v>
      </c>
      <c r="H27" s="22">
        <v>0</v>
      </c>
      <c r="I27" s="23">
        <v>0</v>
      </c>
      <c r="J27" s="22">
        <v>0</v>
      </c>
      <c r="K27" s="126"/>
      <c r="L27" s="156"/>
    </row>
    <row r="28" spans="1:18" x14ac:dyDescent="0.25">
      <c r="A28" s="45" t="s">
        <v>40</v>
      </c>
      <c r="B28" s="112" t="s">
        <v>33</v>
      </c>
      <c r="C28" s="20" t="s">
        <v>34</v>
      </c>
      <c r="D28" s="52" t="s">
        <v>16</v>
      </c>
      <c r="E28" s="130">
        <f t="shared" si="7"/>
        <v>3748387</v>
      </c>
      <c r="F28" s="114">
        <v>3748387</v>
      </c>
      <c r="G28" s="137">
        <v>0</v>
      </c>
      <c r="H28" s="22">
        <v>0</v>
      </c>
      <c r="I28" s="23">
        <v>0</v>
      </c>
      <c r="J28" s="22">
        <v>0</v>
      </c>
      <c r="K28" s="126"/>
      <c r="L28" s="156"/>
      <c r="Q28" s="126"/>
    </row>
    <row r="29" spans="1:18" x14ac:dyDescent="0.25">
      <c r="A29" s="45" t="s">
        <v>41</v>
      </c>
      <c r="B29" s="112" t="s">
        <v>33</v>
      </c>
      <c r="C29" s="20" t="s">
        <v>34</v>
      </c>
      <c r="D29" s="52" t="s">
        <v>16</v>
      </c>
      <c r="E29" s="130">
        <f t="shared" si="7"/>
        <v>2400000</v>
      </c>
      <c r="F29" s="114">
        <v>2400000</v>
      </c>
      <c r="G29" s="137">
        <v>0</v>
      </c>
      <c r="H29" s="22">
        <v>0</v>
      </c>
      <c r="I29" s="23">
        <v>0</v>
      </c>
      <c r="J29" s="22">
        <v>0</v>
      </c>
      <c r="K29" s="126"/>
      <c r="L29" s="156"/>
      <c r="P29" s="126"/>
      <c r="R29" s="152"/>
    </row>
    <row r="30" spans="1:18" x14ac:dyDescent="0.25">
      <c r="A30" s="45" t="s">
        <v>42</v>
      </c>
      <c r="B30" s="112" t="s">
        <v>33</v>
      </c>
      <c r="C30" s="20" t="s">
        <v>34</v>
      </c>
      <c r="D30" s="52" t="s">
        <v>16</v>
      </c>
      <c r="E30" s="130">
        <f t="shared" si="7"/>
        <v>2025000</v>
      </c>
      <c r="F30" s="114">
        <v>2025000</v>
      </c>
      <c r="G30" s="137">
        <v>0</v>
      </c>
      <c r="H30" s="22">
        <v>0</v>
      </c>
      <c r="I30" s="23">
        <v>0</v>
      </c>
      <c r="J30" s="22">
        <v>0</v>
      </c>
      <c r="K30" s="126"/>
      <c r="L30" s="156"/>
      <c r="P30" s="152"/>
    </row>
    <row r="31" spans="1:18" x14ac:dyDescent="0.25">
      <c r="A31" s="45" t="s">
        <v>43</v>
      </c>
      <c r="B31" s="112" t="s">
        <v>33</v>
      </c>
      <c r="C31" s="20" t="s">
        <v>34</v>
      </c>
      <c r="D31" s="52" t="s">
        <v>16</v>
      </c>
      <c r="E31" s="130">
        <f t="shared" si="7"/>
        <v>2250000</v>
      </c>
      <c r="F31" s="115">
        <f>2000000+250000</f>
        <v>2250000</v>
      </c>
      <c r="G31" s="137">
        <v>0</v>
      </c>
      <c r="H31" s="22">
        <v>0</v>
      </c>
      <c r="I31" s="23">
        <v>0</v>
      </c>
      <c r="J31" s="22">
        <v>0</v>
      </c>
      <c r="K31" s="155"/>
      <c r="L31" s="156"/>
      <c r="O31" s="151"/>
      <c r="P31" s="126"/>
    </row>
    <row r="32" spans="1:18" x14ac:dyDescent="0.25">
      <c r="A32" s="45" t="s">
        <v>44</v>
      </c>
      <c r="B32" s="112" t="s">
        <v>33</v>
      </c>
      <c r="C32" s="20" t="s">
        <v>34</v>
      </c>
      <c r="D32" s="52" t="s">
        <v>16</v>
      </c>
      <c r="E32" s="130">
        <f t="shared" si="7"/>
        <v>850000</v>
      </c>
      <c r="F32" s="114">
        <v>850000</v>
      </c>
      <c r="G32" s="137">
        <v>0</v>
      </c>
      <c r="H32" s="22">
        <v>0</v>
      </c>
      <c r="I32" s="23">
        <v>0</v>
      </c>
      <c r="J32" s="22">
        <v>0</v>
      </c>
      <c r="K32" s="146"/>
      <c r="L32" s="156"/>
      <c r="O32" s="152"/>
      <c r="P32" s="126"/>
    </row>
    <row r="33" spans="1:19" x14ac:dyDescent="0.25">
      <c r="A33" s="45" t="s">
        <v>45</v>
      </c>
      <c r="B33" s="112" t="s">
        <v>33</v>
      </c>
      <c r="C33" s="20" t="s">
        <v>34</v>
      </c>
      <c r="D33" s="52" t="s">
        <v>16</v>
      </c>
      <c r="E33" s="130">
        <f t="shared" si="7"/>
        <v>850000</v>
      </c>
      <c r="F33" s="114">
        <v>850000</v>
      </c>
      <c r="G33" s="137">
        <v>0</v>
      </c>
      <c r="H33" s="22">
        <v>0</v>
      </c>
      <c r="I33" s="23">
        <v>0</v>
      </c>
      <c r="J33" s="22">
        <v>0</v>
      </c>
      <c r="K33" s="155"/>
      <c r="L33" s="156"/>
      <c r="P33" s="126"/>
    </row>
    <row r="34" spans="1:19" x14ac:dyDescent="0.25">
      <c r="A34" s="45" t="s">
        <v>46</v>
      </c>
      <c r="B34" s="112" t="s">
        <v>33</v>
      </c>
      <c r="C34" s="20" t="s">
        <v>34</v>
      </c>
      <c r="D34" s="52" t="s">
        <v>16</v>
      </c>
      <c r="E34" s="130">
        <f t="shared" si="7"/>
        <v>600000</v>
      </c>
      <c r="F34" s="114">
        <v>600000</v>
      </c>
      <c r="G34" s="137">
        <v>0</v>
      </c>
      <c r="H34" s="22">
        <v>0</v>
      </c>
      <c r="I34" s="23">
        <v>0</v>
      </c>
      <c r="J34" s="22">
        <v>0</v>
      </c>
      <c r="K34" s="126"/>
      <c r="L34" s="156"/>
      <c r="O34" s="126"/>
      <c r="P34" s="152"/>
      <c r="Q34" s="126"/>
    </row>
    <row r="35" spans="1:19" x14ac:dyDescent="0.25">
      <c r="A35" s="45" t="s">
        <v>96</v>
      </c>
      <c r="B35" s="112" t="s">
        <v>33</v>
      </c>
      <c r="C35" s="20" t="s">
        <v>34</v>
      </c>
      <c r="D35" s="52" t="s">
        <v>16</v>
      </c>
      <c r="E35" s="130">
        <v>120000</v>
      </c>
      <c r="F35" s="114">
        <v>120000</v>
      </c>
      <c r="G35" s="137">
        <v>0</v>
      </c>
      <c r="H35" s="22">
        <v>0</v>
      </c>
      <c r="I35" s="23">
        <v>0</v>
      </c>
      <c r="J35" s="22">
        <v>0</v>
      </c>
    </row>
    <row r="36" spans="1:19" x14ac:dyDescent="0.25">
      <c r="A36" s="45" t="s">
        <v>47</v>
      </c>
      <c r="B36" s="112" t="s">
        <v>33</v>
      </c>
      <c r="C36" s="20" t="s">
        <v>34</v>
      </c>
      <c r="D36" s="52" t="s">
        <v>16</v>
      </c>
      <c r="E36" s="130">
        <f t="shared" si="7"/>
        <v>553890</v>
      </c>
      <c r="F36" s="115">
        <f>4731613-1500000-500000-845591-1332132</f>
        <v>553890</v>
      </c>
      <c r="G36" s="137">
        <v>0</v>
      </c>
      <c r="H36" s="22">
        <v>0</v>
      </c>
      <c r="I36" s="23">
        <v>0</v>
      </c>
      <c r="J36" s="22">
        <v>0</v>
      </c>
      <c r="K36" s="126"/>
      <c r="L36" s="156"/>
      <c r="S36" s="126"/>
    </row>
    <row r="37" spans="1:19" ht="13.5" customHeight="1" x14ac:dyDescent="0.25">
      <c r="A37" s="45" t="s">
        <v>48</v>
      </c>
      <c r="B37" s="51" t="s">
        <v>33</v>
      </c>
      <c r="C37" s="20" t="s">
        <v>34</v>
      </c>
      <c r="D37" s="52" t="s">
        <v>16</v>
      </c>
      <c r="E37" s="130">
        <f t="shared" si="6"/>
        <v>24900000</v>
      </c>
      <c r="F37" s="114">
        <f>16600000+8300000</f>
        <v>24900000</v>
      </c>
      <c r="G37" s="137">
        <v>0</v>
      </c>
      <c r="H37" s="22">
        <v>0</v>
      </c>
      <c r="I37" s="23">
        <v>0</v>
      </c>
      <c r="J37" s="22">
        <v>0</v>
      </c>
      <c r="K37" s="126"/>
      <c r="L37" s="156"/>
      <c r="Q37" s="126"/>
      <c r="R37" s="126"/>
    </row>
    <row r="38" spans="1:19" x14ac:dyDescent="0.25">
      <c r="A38" s="60" t="s">
        <v>50</v>
      </c>
      <c r="B38" s="61"/>
      <c r="C38" s="62"/>
      <c r="D38" s="63"/>
      <c r="E38" s="133">
        <f>SUM(E24:E37)</f>
        <v>66517209</v>
      </c>
      <c r="F38" s="64">
        <f>SUM(F24:F37)</f>
        <v>66517209</v>
      </c>
      <c r="G38" s="64">
        <f>SUM(G24:G36)+SUM(G26:G37)</f>
        <v>0</v>
      </c>
      <c r="H38" s="64">
        <f>SUM(H24:H36)+SUM(H26:H37)</f>
        <v>0</v>
      </c>
      <c r="I38" s="64">
        <f>SUM(I24:I36)+SUM(I26:I37)</f>
        <v>0</v>
      </c>
      <c r="J38" s="64">
        <f>SUM(J24:J36)+SUM(J26:J37)</f>
        <v>0</v>
      </c>
      <c r="K38" s="126"/>
      <c r="L38" s="126"/>
      <c r="M38" s="126"/>
      <c r="P38" s="126"/>
      <c r="Q38" s="126"/>
    </row>
    <row r="39" spans="1:19" x14ac:dyDescent="0.25">
      <c r="A39" s="56" t="s">
        <v>51</v>
      </c>
      <c r="B39" s="19" t="s">
        <v>52</v>
      </c>
      <c r="C39" s="20" t="s">
        <v>34</v>
      </c>
      <c r="D39" s="52" t="s">
        <v>18</v>
      </c>
      <c r="E39" s="130">
        <f>SUM(F39:J39)</f>
        <v>16981459</v>
      </c>
      <c r="F39" s="114">
        <v>16981459</v>
      </c>
      <c r="G39" s="137">
        <v>0</v>
      </c>
      <c r="H39" s="22">
        <v>0</v>
      </c>
      <c r="I39" s="23">
        <v>0</v>
      </c>
      <c r="J39" s="22">
        <v>0</v>
      </c>
      <c r="P39" s="126"/>
      <c r="Q39" s="126"/>
    </row>
    <row r="40" spans="1:19" x14ac:dyDescent="0.25">
      <c r="A40" s="60" t="s">
        <v>53</v>
      </c>
      <c r="B40" s="61"/>
      <c r="C40" s="62"/>
      <c r="D40" s="63"/>
      <c r="E40" s="133">
        <f>F40</f>
        <v>16981459</v>
      </c>
      <c r="F40" s="144">
        <f>SUM(F39:F39)</f>
        <v>16981459</v>
      </c>
      <c r="G40" s="141">
        <f>G39</f>
        <v>0</v>
      </c>
      <c r="H40" s="65">
        <f>H39</f>
        <v>0</v>
      </c>
      <c r="I40" s="66">
        <f>I39</f>
        <v>0</v>
      </c>
      <c r="J40" s="65">
        <f>J39</f>
        <v>0</v>
      </c>
      <c r="K40" s="126"/>
      <c r="Q40" s="126"/>
    </row>
    <row r="41" spans="1:19" s="28" customFormat="1" x14ac:dyDescent="0.25">
      <c r="A41" s="45" t="s">
        <v>54</v>
      </c>
      <c r="B41" s="19" t="s">
        <v>49</v>
      </c>
      <c r="C41" s="20" t="s">
        <v>34</v>
      </c>
      <c r="D41" s="52" t="s">
        <v>18</v>
      </c>
      <c r="E41" s="130">
        <f t="shared" ref="E41:E57" si="8">SUM(F41:J41)</f>
        <v>6979871</v>
      </c>
      <c r="F41" s="114">
        <v>6979871</v>
      </c>
      <c r="G41" s="137">
        <v>0</v>
      </c>
      <c r="H41" s="22">
        <v>0</v>
      </c>
      <c r="I41" s="23">
        <v>0</v>
      </c>
      <c r="J41" s="22">
        <v>0</v>
      </c>
      <c r="Q41" s="153"/>
    </row>
    <row r="42" spans="1:19" s="28" customFormat="1" x14ac:dyDescent="0.25">
      <c r="A42" s="67" t="s">
        <v>55</v>
      </c>
      <c r="B42" s="19" t="s">
        <v>49</v>
      </c>
      <c r="C42" s="20" t="s">
        <v>34</v>
      </c>
      <c r="D42" s="52" t="s">
        <v>18</v>
      </c>
      <c r="E42" s="130">
        <f t="shared" si="8"/>
        <v>400000</v>
      </c>
      <c r="F42" s="145">
        <v>400000</v>
      </c>
      <c r="G42" s="142">
        <f>0</f>
        <v>0</v>
      </c>
      <c r="H42" s="22">
        <f>0</f>
        <v>0</v>
      </c>
      <c r="I42" s="23">
        <f>0</f>
        <v>0</v>
      </c>
      <c r="J42" s="22">
        <f>0</f>
        <v>0</v>
      </c>
      <c r="Q42" s="153"/>
    </row>
    <row r="43" spans="1:19" s="28" customFormat="1" x14ac:dyDescent="0.25">
      <c r="A43" s="67" t="s">
        <v>56</v>
      </c>
      <c r="B43" s="19" t="s">
        <v>49</v>
      </c>
      <c r="C43" s="20" t="s">
        <v>34</v>
      </c>
      <c r="D43" s="52" t="s">
        <v>18</v>
      </c>
      <c r="E43" s="130">
        <f t="shared" si="8"/>
        <v>250000</v>
      </c>
      <c r="F43" s="22">
        <v>250000</v>
      </c>
      <c r="G43" s="23">
        <f>0</f>
        <v>0</v>
      </c>
      <c r="H43" s="22">
        <f>0</f>
        <v>0</v>
      </c>
      <c r="I43" s="23">
        <f>0</f>
        <v>0</v>
      </c>
      <c r="J43" s="22">
        <f>0</f>
        <v>0</v>
      </c>
    </row>
    <row r="44" spans="1:19" s="160" customFormat="1" x14ac:dyDescent="0.25">
      <c r="A44" s="164" t="s">
        <v>57</v>
      </c>
      <c r="B44" s="112" t="s">
        <v>49</v>
      </c>
      <c r="C44" s="25" t="s">
        <v>34</v>
      </c>
      <c r="D44" s="166" t="s">
        <v>18</v>
      </c>
      <c r="E44" s="130">
        <f>SUM(F44:J44)</f>
        <v>1750000</v>
      </c>
      <c r="F44" s="26">
        <f>2000000-250000</f>
        <v>1750000</v>
      </c>
      <c r="G44" s="27">
        <f>0</f>
        <v>0</v>
      </c>
      <c r="H44" s="26">
        <f>0</f>
        <v>0</v>
      </c>
      <c r="I44" s="27">
        <f>0</f>
        <v>0</v>
      </c>
      <c r="J44" s="26">
        <f>0</f>
        <v>0</v>
      </c>
      <c r="K44" s="165"/>
    </row>
    <row r="45" spans="1:19" s="28" customFormat="1" x14ac:dyDescent="0.25">
      <c r="A45" s="67" t="s">
        <v>58</v>
      </c>
      <c r="B45" s="19" t="s">
        <v>49</v>
      </c>
      <c r="C45" s="20" t="s">
        <v>34</v>
      </c>
      <c r="D45" s="52" t="s">
        <v>16</v>
      </c>
      <c r="E45" s="130">
        <f>SUM(F45:J45)</f>
        <v>4400000</v>
      </c>
      <c r="F45" s="22">
        <f>4400000</f>
        <v>4400000</v>
      </c>
      <c r="G45" s="23">
        <f>0</f>
        <v>0</v>
      </c>
      <c r="H45" s="22">
        <f>0</f>
        <v>0</v>
      </c>
      <c r="I45" s="23">
        <f>0</f>
        <v>0</v>
      </c>
      <c r="J45" s="22">
        <f>0</f>
        <v>0</v>
      </c>
    </row>
    <row r="46" spans="1:19" s="28" customFormat="1" x14ac:dyDescent="0.25">
      <c r="A46" s="164" t="s">
        <v>59</v>
      </c>
      <c r="B46" s="112" t="s">
        <v>93</v>
      </c>
      <c r="C46" s="25" t="s">
        <v>34</v>
      </c>
      <c r="D46" s="166" t="s">
        <v>18</v>
      </c>
      <c r="E46" s="130">
        <f t="shared" si="8"/>
        <v>427680</v>
      </c>
      <c r="F46" s="26">
        <v>427680</v>
      </c>
      <c r="G46" s="27">
        <f>0</f>
        <v>0</v>
      </c>
      <c r="H46" s="26">
        <f>0</f>
        <v>0</v>
      </c>
      <c r="I46" s="27">
        <f>0</f>
        <v>0</v>
      </c>
      <c r="J46" s="26">
        <f>0</f>
        <v>0</v>
      </c>
    </row>
    <row r="47" spans="1:19" s="28" customFormat="1" x14ac:dyDescent="0.25">
      <c r="A47" s="67" t="s">
        <v>60</v>
      </c>
      <c r="B47" s="112" t="s">
        <v>93</v>
      </c>
      <c r="C47" s="20" t="s">
        <v>34</v>
      </c>
      <c r="D47" s="52" t="s">
        <v>18</v>
      </c>
      <c r="E47" s="130">
        <f t="shared" si="8"/>
        <v>65340</v>
      </c>
      <c r="F47" s="22">
        <v>65340</v>
      </c>
      <c r="G47" s="23">
        <f>0</f>
        <v>0</v>
      </c>
      <c r="H47" s="22">
        <f>0</f>
        <v>0</v>
      </c>
      <c r="I47" s="23">
        <f>0</f>
        <v>0</v>
      </c>
      <c r="J47" s="22">
        <f>0</f>
        <v>0</v>
      </c>
    </row>
    <row r="48" spans="1:19" s="28" customFormat="1" x14ac:dyDescent="0.25">
      <c r="A48" s="67" t="s">
        <v>61</v>
      </c>
      <c r="B48" s="112" t="s">
        <v>93</v>
      </c>
      <c r="C48" s="20" t="s">
        <v>34</v>
      </c>
      <c r="D48" s="52" t="s">
        <v>18</v>
      </c>
      <c r="E48" s="130">
        <f t="shared" si="8"/>
        <v>632500</v>
      </c>
      <c r="F48" s="22">
        <v>632500</v>
      </c>
      <c r="G48" s="23">
        <f>0</f>
        <v>0</v>
      </c>
      <c r="H48" s="22">
        <f>0</f>
        <v>0</v>
      </c>
      <c r="I48" s="23">
        <f>0</f>
        <v>0</v>
      </c>
      <c r="J48" s="22">
        <f>0</f>
        <v>0</v>
      </c>
    </row>
    <row r="49" spans="1:11" s="28" customFormat="1" x14ac:dyDescent="0.25">
      <c r="A49" s="67" t="s">
        <v>62</v>
      </c>
      <c r="B49" s="112" t="s">
        <v>93</v>
      </c>
      <c r="C49" s="20" t="s">
        <v>34</v>
      </c>
      <c r="D49" s="52" t="s">
        <v>18</v>
      </c>
      <c r="E49" s="130">
        <f t="shared" si="8"/>
        <v>110000</v>
      </c>
      <c r="F49" s="22">
        <v>110000</v>
      </c>
      <c r="G49" s="23">
        <f>0</f>
        <v>0</v>
      </c>
      <c r="H49" s="22">
        <f>0</f>
        <v>0</v>
      </c>
      <c r="I49" s="23">
        <f>0</f>
        <v>0</v>
      </c>
      <c r="J49" s="22">
        <f>0</f>
        <v>0</v>
      </c>
    </row>
    <row r="50" spans="1:11" s="28" customFormat="1" x14ac:dyDescent="0.25">
      <c r="A50" s="67" t="s">
        <v>63</v>
      </c>
      <c r="B50" s="112" t="s">
        <v>93</v>
      </c>
      <c r="C50" s="20" t="s">
        <v>34</v>
      </c>
      <c r="D50" s="52" t="s">
        <v>18</v>
      </c>
      <c r="E50" s="130">
        <f t="shared" si="8"/>
        <v>223218</v>
      </c>
      <c r="F50" s="22">
        <v>223218</v>
      </c>
      <c r="G50" s="23">
        <f>0</f>
        <v>0</v>
      </c>
      <c r="H50" s="22">
        <f>0</f>
        <v>0</v>
      </c>
      <c r="I50" s="23">
        <f>0</f>
        <v>0</v>
      </c>
      <c r="J50" s="22">
        <f>0</f>
        <v>0</v>
      </c>
    </row>
    <row r="51" spans="1:11" s="28" customFormat="1" x14ac:dyDescent="0.25">
      <c r="A51" s="67" t="s">
        <v>64</v>
      </c>
      <c r="B51" s="112" t="s">
        <v>93</v>
      </c>
      <c r="C51" s="20" t="s">
        <v>34</v>
      </c>
      <c r="D51" s="52" t="s">
        <v>18</v>
      </c>
      <c r="E51" s="130">
        <f t="shared" si="8"/>
        <v>495000</v>
      </c>
      <c r="F51" s="22">
        <f>495000</f>
        <v>495000</v>
      </c>
      <c r="G51" s="23">
        <f>0</f>
        <v>0</v>
      </c>
      <c r="H51" s="22">
        <f>0</f>
        <v>0</v>
      </c>
      <c r="I51" s="23">
        <f>0</f>
        <v>0</v>
      </c>
      <c r="J51" s="22">
        <f>0</f>
        <v>0</v>
      </c>
    </row>
    <row r="52" spans="1:11" s="28" customFormat="1" x14ac:dyDescent="0.25">
      <c r="A52" s="67" t="s">
        <v>46</v>
      </c>
      <c r="B52" s="112" t="s">
        <v>93</v>
      </c>
      <c r="C52" s="20" t="s">
        <v>34</v>
      </c>
      <c r="D52" s="52" t="s">
        <v>18</v>
      </c>
      <c r="E52" s="130">
        <f t="shared" si="8"/>
        <v>1633500</v>
      </c>
      <c r="F52" s="22">
        <v>1633500</v>
      </c>
      <c r="G52" s="23">
        <f>0</f>
        <v>0</v>
      </c>
      <c r="H52" s="22">
        <f>0</f>
        <v>0</v>
      </c>
      <c r="I52" s="23">
        <f>0</f>
        <v>0</v>
      </c>
      <c r="J52" s="22">
        <f>0</f>
        <v>0</v>
      </c>
    </row>
    <row r="53" spans="1:11" s="28" customFormat="1" x14ac:dyDescent="0.25">
      <c r="A53" s="45" t="s">
        <v>65</v>
      </c>
      <c r="B53" s="112" t="s">
        <v>49</v>
      </c>
      <c r="C53" s="20" t="s">
        <v>34</v>
      </c>
      <c r="D53" s="52" t="s">
        <v>16</v>
      </c>
      <c r="E53" s="130">
        <f>SUM(F53:J53)</f>
        <v>850000</v>
      </c>
      <c r="F53" s="154">
        <v>850000</v>
      </c>
      <c r="G53" s="137">
        <v>0</v>
      </c>
      <c r="H53" s="22">
        <v>0</v>
      </c>
      <c r="I53" s="23">
        <v>0</v>
      </c>
      <c r="J53" s="22">
        <v>0</v>
      </c>
    </row>
    <row r="54" spans="1:11" s="28" customFormat="1" x14ac:dyDescent="0.25">
      <c r="A54" s="45" t="s">
        <v>66</v>
      </c>
      <c r="B54" s="112" t="s">
        <v>49</v>
      </c>
      <c r="C54" s="20" t="s">
        <v>34</v>
      </c>
      <c r="D54" s="52" t="s">
        <v>16</v>
      </c>
      <c r="E54" s="130">
        <f>SUM(F54:J54)</f>
        <v>850000</v>
      </c>
      <c r="F54" s="154">
        <v>850000</v>
      </c>
      <c r="G54" s="137">
        <v>0</v>
      </c>
      <c r="H54" s="22">
        <v>0</v>
      </c>
      <c r="I54" s="23">
        <v>0</v>
      </c>
      <c r="J54" s="22">
        <v>0</v>
      </c>
    </row>
    <row r="55" spans="1:11" s="28" customFormat="1" x14ac:dyDescent="0.25">
      <c r="A55" s="45" t="s">
        <v>67</v>
      </c>
      <c r="B55" s="112" t="s">
        <v>49</v>
      </c>
      <c r="C55" s="20" t="s">
        <v>34</v>
      </c>
      <c r="D55" s="52" t="s">
        <v>16</v>
      </c>
      <c r="E55" s="130">
        <f>SUM(F55:J55)</f>
        <v>500000</v>
      </c>
      <c r="F55" s="154">
        <v>500000</v>
      </c>
      <c r="G55" s="137">
        <v>0</v>
      </c>
      <c r="H55" s="22">
        <v>0</v>
      </c>
      <c r="I55" s="23">
        <v>0</v>
      </c>
      <c r="J55" s="22">
        <v>0</v>
      </c>
    </row>
    <row r="56" spans="1:11" s="28" customFormat="1" x14ac:dyDescent="0.25">
      <c r="A56" s="67" t="s">
        <v>94</v>
      </c>
      <c r="B56" s="51" t="s">
        <v>49</v>
      </c>
      <c r="C56" s="20" t="s">
        <v>34</v>
      </c>
      <c r="D56" s="52" t="s">
        <v>18</v>
      </c>
      <c r="E56" s="130">
        <v>6680000</v>
      </c>
      <c r="F56" s="114">
        <v>6680000</v>
      </c>
      <c r="G56" s="137">
        <v>0</v>
      </c>
      <c r="H56" s="22">
        <v>0</v>
      </c>
      <c r="I56" s="23">
        <v>0</v>
      </c>
      <c r="J56" s="22">
        <v>0</v>
      </c>
    </row>
    <row r="57" spans="1:11" s="28" customFormat="1" x14ac:dyDescent="0.25">
      <c r="A57" s="67" t="s">
        <v>68</v>
      </c>
      <c r="B57" s="19" t="s">
        <v>69</v>
      </c>
      <c r="C57" s="20" t="s">
        <v>34</v>
      </c>
      <c r="D57" s="52" t="s">
        <v>18</v>
      </c>
      <c r="E57" s="129">
        <f t="shared" si="8"/>
        <v>7600000</v>
      </c>
      <c r="F57" s="22">
        <v>7600000</v>
      </c>
      <c r="G57" s="23">
        <f>0</f>
        <v>0</v>
      </c>
      <c r="H57" s="22">
        <f>0</f>
        <v>0</v>
      </c>
      <c r="I57" s="23">
        <f>0</f>
        <v>0</v>
      </c>
      <c r="J57" s="22">
        <f>0</f>
        <v>0</v>
      </c>
      <c r="K57" s="113"/>
    </row>
    <row r="58" spans="1:11" ht="15.75" thickBot="1" x14ac:dyDescent="0.3">
      <c r="A58" s="30" t="s">
        <v>70</v>
      </c>
      <c r="B58" s="53"/>
      <c r="C58" s="54"/>
      <c r="D58" s="55"/>
      <c r="E58" s="134">
        <f>SUM(F58:J58)</f>
        <v>33847109</v>
      </c>
      <c r="F58" s="127">
        <f>SUM(F41,F42:F57)</f>
        <v>33847109</v>
      </c>
      <c r="G58" s="143">
        <f>SUM(G41,G42:G57)</f>
        <v>0</v>
      </c>
      <c r="H58" s="68">
        <f>SUM(H41,H42:H57)</f>
        <v>0</v>
      </c>
      <c r="I58" s="68">
        <f>SUM(I41,I42:I57)</f>
        <v>0</v>
      </c>
      <c r="J58" s="68">
        <f>SUM(J41,J42:J57)</f>
        <v>0</v>
      </c>
    </row>
    <row r="59" spans="1:11" ht="15.75" thickTop="1" x14ac:dyDescent="0.25">
      <c r="A59" s="69" t="s">
        <v>71</v>
      </c>
      <c r="B59" s="70"/>
      <c r="C59" s="71"/>
      <c r="D59" s="72"/>
      <c r="E59" s="135">
        <f>SUM(F59:J59)</f>
        <v>128181309</v>
      </c>
      <c r="F59" s="135">
        <f>F23+F38+F40+F58</f>
        <v>127681309</v>
      </c>
      <c r="G59" s="73">
        <f>G23+G38+G40+G58</f>
        <v>500000</v>
      </c>
      <c r="H59" s="73">
        <f>H23+H38+H40+H58</f>
        <v>0</v>
      </c>
      <c r="I59" s="73">
        <f>I23+I38+I40+I58</f>
        <v>0</v>
      </c>
      <c r="J59" s="73">
        <f>J23+J38+J40</f>
        <v>0</v>
      </c>
    </row>
    <row r="60" spans="1:11" s="35" customFormat="1" ht="6" customHeight="1" x14ac:dyDescent="0.25">
      <c r="A60" s="36"/>
      <c r="B60" s="37"/>
      <c r="C60" s="38"/>
      <c r="D60" s="39"/>
      <c r="E60" s="40"/>
      <c r="F60" s="41"/>
      <c r="G60" s="40"/>
      <c r="H60" s="42"/>
      <c r="I60" s="43"/>
      <c r="J60" s="44"/>
    </row>
    <row r="61" spans="1:11" x14ac:dyDescent="0.25">
      <c r="A61" s="56" t="s">
        <v>72</v>
      </c>
      <c r="B61" s="57" t="s">
        <v>73</v>
      </c>
      <c r="C61" s="20" t="s">
        <v>74</v>
      </c>
      <c r="D61" s="58" t="s">
        <v>16</v>
      </c>
      <c r="E61" s="26">
        <f t="shared" ref="E61:E67" si="9">SUM(F61:J61)</f>
        <v>600000</v>
      </c>
      <c r="F61" s="23">
        <v>600000</v>
      </c>
      <c r="G61" s="22">
        <f>0</f>
        <v>0</v>
      </c>
      <c r="H61" s="22">
        <f>0</f>
        <v>0</v>
      </c>
      <c r="I61" s="23">
        <f>0</f>
        <v>0</v>
      </c>
      <c r="J61" s="22">
        <f>0</f>
        <v>0</v>
      </c>
    </row>
    <row r="62" spans="1:11" ht="25.5" x14ac:dyDescent="0.25">
      <c r="A62" s="116" t="s">
        <v>75</v>
      </c>
      <c r="B62" s="57" t="s">
        <v>73</v>
      </c>
      <c r="C62" s="74" t="s">
        <v>74</v>
      </c>
      <c r="D62" s="58" t="s">
        <v>16</v>
      </c>
      <c r="E62" s="26">
        <f t="shared" si="9"/>
        <v>1850000</v>
      </c>
      <c r="F62" s="23">
        <v>1850000</v>
      </c>
      <c r="G62" s="22">
        <f>0</f>
        <v>0</v>
      </c>
      <c r="H62" s="22">
        <f>0</f>
        <v>0</v>
      </c>
      <c r="I62" s="23">
        <f>0</f>
        <v>0</v>
      </c>
      <c r="J62" s="22">
        <f>0</f>
        <v>0</v>
      </c>
    </row>
    <row r="63" spans="1:11" x14ac:dyDescent="0.25">
      <c r="A63" s="45" t="s">
        <v>76</v>
      </c>
      <c r="B63" s="57" t="s">
        <v>73</v>
      </c>
      <c r="C63" s="75" t="s">
        <v>74</v>
      </c>
      <c r="D63" s="58" t="s">
        <v>16</v>
      </c>
      <c r="E63" s="26">
        <f t="shared" si="9"/>
        <v>9255000</v>
      </c>
      <c r="F63" s="150">
        <f>9255000</f>
        <v>9255000</v>
      </c>
      <c r="G63" s="22">
        <f>0</f>
        <v>0</v>
      </c>
      <c r="H63" s="22">
        <f>0</f>
        <v>0</v>
      </c>
      <c r="I63" s="23">
        <f>0</f>
        <v>0</v>
      </c>
      <c r="J63" s="22">
        <f>0</f>
        <v>0</v>
      </c>
    </row>
    <row r="64" spans="1:11" x14ac:dyDescent="0.25">
      <c r="A64" s="45" t="s">
        <v>77</v>
      </c>
      <c r="B64" s="19" t="s">
        <v>33</v>
      </c>
      <c r="C64" s="75" t="s">
        <v>74</v>
      </c>
      <c r="D64" s="52" t="s">
        <v>16</v>
      </c>
      <c r="E64" s="26">
        <f>SUM(F64:J64)</f>
        <v>1880000</v>
      </c>
      <c r="F64" s="59">
        <f>1880000</f>
        <v>1880000</v>
      </c>
      <c r="G64" s="22">
        <v>0</v>
      </c>
      <c r="H64" s="22">
        <v>0</v>
      </c>
      <c r="I64" s="23">
        <v>0</v>
      </c>
      <c r="J64" s="22">
        <v>0</v>
      </c>
    </row>
    <row r="65" spans="1:11" ht="13.5" customHeight="1" x14ac:dyDescent="0.25">
      <c r="A65" s="45" t="s">
        <v>78</v>
      </c>
      <c r="B65" s="51" t="s">
        <v>33</v>
      </c>
      <c r="C65" s="75" t="s">
        <v>74</v>
      </c>
      <c r="D65" s="52" t="s">
        <v>16</v>
      </c>
      <c r="E65" s="26">
        <f>SUM(F65:J65)</f>
        <v>293000</v>
      </c>
      <c r="F65" s="59">
        <f>293000</f>
        <v>293000</v>
      </c>
      <c r="G65" s="22">
        <v>0</v>
      </c>
      <c r="H65" s="22">
        <v>0</v>
      </c>
      <c r="I65" s="23">
        <v>0</v>
      </c>
      <c r="J65" s="22">
        <v>0</v>
      </c>
    </row>
    <row r="66" spans="1:11" s="158" customFormat="1" ht="13.5" customHeight="1" x14ac:dyDescent="0.25">
      <c r="A66" s="167" t="s">
        <v>79</v>
      </c>
      <c r="B66" s="168" t="s">
        <v>73</v>
      </c>
      <c r="C66" s="169" t="s">
        <v>74</v>
      </c>
      <c r="D66" s="170" t="s">
        <v>16</v>
      </c>
      <c r="E66" s="26">
        <f>SUM(F66:J66)</f>
        <v>2551750</v>
      </c>
      <c r="F66" s="111">
        <f>3001750-450000</f>
        <v>2551750</v>
      </c>
      <c r="G66" s="26">
        <v>0</v>
      </c>
      <c r="H66" s="26">
        <v>0</v>
      </c>
      <c r="I66" s="27">
        <v>0</v>
      </c>
      <c r="J66" s="26">
        <v>0</v>
      </c>
    </row>
    <row r="67" spans="1:11" x14ac:dyDescent="0.25">
      <c r="A67" s="45" t="s">
        <v>80</v>
      </c>
      <c r="B67" s="168" t="s">
        <v>73</v>
      </c>
      <c r="C67" s="75" t="s">
        <v>74</v>
      </c>
      <c r="D67" s="58" t="s">
        <v>16</v>
      </c>
      <c r="E67" s="26">
        <f t="shared" si="9"/>
        <v>571000</v>
      </c>
      <c r="F67" s="171">
        <f>566000+5000</f>
        <v>571000</v>
      </c>
      <c r="G67" s="22">
        <f>0</f>
        <v>0</v>
      </c>
      <c r="H67" s="22">
        <f>0</f>
        <v>0</v>
      </c>
      <c r="I67" s="22">
        <f>0</f>
        <v>0</v>
      </c>
      <c r="J67" s="22">
        <f>0</f>
        <v>0</v>
      </c>
      <c r="K67" s="158"/>
    </row>
    <row r="68" spans="1:11" s="28" customFormat="1" x14ac:dyDescent="0.25">
      <c r="A68" s="172" t="s">
        <v>30</v>
      </c>
      <c r="B68" s="112" t="s">
        <v>29</v>
      </c>
      <c r="C68" s="173" t="s">
        <v>74</v>
      </c>
      <c r="D68" s="166" t="s">
        <v>18</v>
      </c>
      <c r="E68" s="174">
        <f t="shared" ref="E68:E69" si="10">SUM(F68:J68)</f>
        <v>670000</v>
      </c>
      <c r="F68" s="175">
        <v>670000</v>
      </c>
      <c r="G68" s="138">
        <v>0</v>
      </c>
      <c r="H68" s="26">
        <v>0</v>
      </c>
      <c r="I68" s="27">
        <v>0</v>
      </c>
      <c r="J68" s="175">
        <v>0</v>
      </c>
    </row>
    <row r="69" spans="1:11" s="28" customFormat="1" x14ac:dyDescent="0.25">
      <c r="A69" s="172" t="s">
        <v>30</v>
      </c>
      <c r="B69" s="112" t="s">
        <v>29</v>
      </c>
      <c r="C69" s="173" t="s">
        <v>74</v>
      </c>
      <c r="D69" s="21" t="s">
        <v>16</v>
      </c>
      <c r="E69" s="161">
        <f t="shared" si="10"/>
        <v>1300000</v>
      </c>
      <c r="F69" s="162">
        <v>1300000</v>
      </c>
      <c r="G69" s="138">
        <v>0</v>
      </c>
      <c r="H69" s="26">
        <v>0</v>
      </c>
      <c r="I69" s="27">
        <v>0</v>
      </c>
      <c r="J69" s="175">
        <v>0</v>
      </c>
    </row>
    <row r="70" spans="1:11" ht="15.75" thickBot="1" x14ac:dyDescent="0.3">
      <c r="A70" s="121" t="s">
        <v>81</v>
      </c>
      <c r="B70" s="53"/>
      <c r="C70" s="122"/>
      <c r="D70" s="123"/>
      <c r="E70" s="124">
        <f>SUM(F70:J70)</f>
        <v>18970750</v>
      </c>
      <c r="F70" s="76">
        <f>SUM(F61:F69)</f>
        <v>18970750</v>
      </c>
      <c r="G70" s="68">
        <f>SUM(G61:G67)</f>
        <v>0</v>
      </c>
      <c r="H70" s="68">
        <f>SUM(H61:H67)</f>
        <v>0</v>
      </c>
      <c r="I70" s="76">
        <f>SUM(I61:I67)</f>
        <v>0</v>
      </c>
      <c r="J70" s="68">
        <f>SUM(J61:J67)</f>
        <v>0</v>
      </c>
    </row>
    <row r="71" spans="1:11" ht="7.5" customHeight="1" thickTop="1" thickBot="1" x14ac:dyDescent="0.3">
      <c r="A71" s="77"/>
      <c r="B71" s="117"/>
      <c r="C71" s="118"/>
      <c r="D71" s="119"/>
      <c r="E71" s="29"/>
      <c r="F71" s="120"/>
      <c r="G71" s="47"/>
      <c r="H71" s="47"/>
      <c r="I71" s="49"/>
      <c r="J71" s="47"/>
    </row>
    <row r="72" spans="1:11" ht="15.75" thickBot="1" x14ac:dyDescent="0.3">
      <c r="A72" s="78" t="s">
        <v>82</v>
      </c>
      <c r="B72" s="79"/>
      <c r="C72" s="80"/>
      <c r="D72" s="80"/>
      <c r="E72" s="81">
        <f t="shared" ref="E72:J72" si="11">E12+E15+E19+E23+E38+E40+E58+E70</f>
        <v>381244088</v>
      </c>
      <c r="F72" s="81">
        <f t="shared" si="11"/>
        <v>321064164</v>
      </c>
      <c r="G72" s="81">
        <f t="shared" si="11"/>
        <v>54480627</v>
      </c>
      <c r="H72" s="81">
        <f t="shared" si="11"/>
        <v>993500</v>
      </c>
      <c r="I72" s="81">
        <f t="shared" si="11"/>
        <v>4705797</v>
      </c>
      <c r="J72" s="81">
        <f t="shared" si="11"/>
        <v>0</v>
      </c>
    </row>
    <row r="73" spans="1:11" ht="16.5" customHeight="1" x14ac:dyDescent="0.25">
      <c r="A73" s="86"/>
      <c r="B73" s="82"/>
      <c r="C73" s="83"/>
      <c r="D73" s="87"/>
      <c r="E73" s="84"/>
      <c r="F73" s="88"/>
      <c r="G73" s="85"/>
      <c r="H73" s="85"/>
      <c r="I73" s="85"/>
      <c r="J73" s="85"/>
    </row>
    <row r="74" spans="1:11" s="35" customFormat="1" ht="15.75" customHeight="1" x14ac:dyDescent="0.25">
      <c r="A74" s="45" t="s">
        <v>83</v>
      </c>
      <c r="B74" s="51" t="s">
        <v>84</v>
      </c>
      <c r="C74" s="75"/>
      <c r="D74" s="89"/>
      <c r="E74" s="90">
        <f t="shared" ref="E74:E76" si="12">SUM(F74:J74)</f>
        <v>3575387</v>
      </c>
      <c r="F74" s="90">
        <v>2779857</v>
      </c>
      <c r="G74" s="90">
        <v>631099</v>
      </c>
      <c r="H74" s="91">
        <v>0</v>
      </c>
      <c r="I74" s="90">
        <v>164431</v>
      </c>
      <c r="J74" s="91"/>
    </row>
    <row r="75" spans="1:11" s="35" customFormat="1" ht="15.75" customHeight="1" x14ac:dyDescent="0.25">
      <c r="A75" s="92" t="s">
        <v>85</v>
      </c>
      <c r="B75" s="51" t="s">
        <v>86</v>
      </c>
      <c r="C75" s="75" t="s">
        <v>87</v>
      </c>
      <c r="D75" s="89" t="s">
        <v>18</v>
      </c>
      <c r="E75" s="94">
        <f t="shared" si="12"/>
        <v>747122</v>
      </c>
      <c r="F75" s="95">
        <v>747122</v>
      </c>
      <c r="G75" s="96">
        <v>0</v>
      </c>
      <c r="H75" s="93">
        <v>0</v>
      </c>
      <c r="I75" s="93">
        <v>0</v>
      </c>
      <c r="J75" s="93">
        <v>0</v>
      </c>
    </row>
    <row r="76" spans="1:11" s="35" customFormat="1" ht="15.75" customHeight="1" thickBot="1" x14ac:dyDescent="0.3">
      <c r="A76" s="97" t="s">
        <v>88</v>
      </c>
      <c r="B76" s="98"/>
      <c r="C76" s="99"/>
      <c r="D76" s="99"/>
      <c r="E76" s="100">
        <f t="shared" si="12"/>
        <v>4322509</v>
      </c>
      <c r="F76" s="101">
        <f>SUM(F74:F75)</f>
        <v>3526979</v>
      </c>
      <c r="G76" s="100">
        <f>SUM(G74:G75)</f>
        <v>631099</v>
      </c>
      <c r="H76" s="101">
        <f>SUM(H74:H75)</f>
        <v>0</v>
      </c>
      <c r="I76" s="102">
        <f>SUM(I74:I75)</f>
        <v>164431</v>
      </c>
      <c r="J76" s="100">
        <f>SUM(J74:J75)</f>
        <v>0</v>
      </c>
    </row>
    <row r="77" spans="1:11" s="35" customFormat="1" ht="15.75" customHeight="1" thickTop="1" thickBot="1" x14ac:dyDescent="0.3">
      <c r="A77" s="1"/>
      <c r="B77" s="2"/>
      <c r="C77" s="3"/>
      <c r="D77" s="3"/>
      <c r="E77" s="4"/>
      <c r="F77" s="4"/>
      <c r="G77" s="4"/>
      <c r="H77" s="4"/>
      <c r="I77" s="4"/>
    </row>
    <row r="78" spans="1:11" s="35" customFormat="1" ht="15.75" customHeight="1" x14ac:dyDescent="0.25">
      <c r="A78" s="12" t="s">
        <v>89</v>
      </c>
      <c r="B78" s="13" t="s">
        <v>90</v>
      </c>
      <c r="C78" s="103" t="s">
        <v>91</v>
      </c>
      <c r="D78" s="3"/>
      <c r="E78" s="4"/>
      <c r="F78" s="104"/>
      <c r="G78" s="4"/>
      <c r="H78" s="4"/>
      <c r="I78" s="4"/>
    </row>
    <row r="79" spans="1:11" s="35" customFormat="1" ht="15.75" customHeight="1" thickBot="1" x14ac:dyDescent="0.3">
      <c r="A79" s="105" t="s">
        <v>92</v>
      </c>
      <c r="B79" s="106" t="s">
        <v>84</v>
      </c>
      <c r="C79" s="107">
        <v>56</v>
      </c>
      <c r="D79" s="3"/>
      <c r="E79" s="108"/>
      <c r="F79" s="109"/>
      <c r="G79" s="4"/>
      <c r="H79" s="110"/>
      <c r="I79" s="4"/>
    </row>
    <row r="81" spans="1:9" x14ac:dyDescent="0.25">
      <c r="A81" s="182" t="s">
        <v>95</v>
      </c>
      <c r="B81" s="183"/>
      <c r="C81" s="183"/>
      <c r="D81" s="183"/>
      <c r="E81" s="183"/>
      <c r="F81" s="183"/>
      <c r="G81" s="183"/>
      <c r="H81" s="183"/>
    </row>
    <row r="82" spans="1:9" ht="14.25" customHeight="1" x14ac:dyDescent="0.25">
      <c r="A82" s="157" t="s">
        <v>97</v>
      </c>
      <c r="E82" s="108"/>
      <c r="F82" s="35"/>
      <c r="G82" s="109"/>
      <c r="I82" s="110"/>
    </row>
  </sheetData>
  <mergeCells count="4">
    <mergeCell ref="A3:K3"/>
    <mergeCell ref="A4:J4"/>
    <mergeCell ref="E6:J6"/>
    <mergeCell ref="A81:H81"/>
  </mergeCells>
  <pageMargins left="1" right="0" top="0" bottom="0.25" header="0.3" footer="0.05"/>
  <pageSetup scale="69" orientation="portrait" horizontalDpi="300" verticalDpi="300" r:id="rId1"/>
  <headerFooter>
    <oddFooter>&amp;L&amp;A&amp;C&amp;D  &amp;T&amp;ROBA:CG</oddFooter>
  </headerFooter>
  <ignoredErrors>
    <ignoredError sqref="E23 E38 E40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acf65f62-ae0e-4503-98ba-2aebb80befa2" xsi:nil="true"/>
    <LocationsStayingIn xmlns="acf65f62-ae0e-4503-98ba-2aebb80befa2" xsi:nil="true"/>
    <Status xmlns="acf65f62-ae0e-4503-98ba-2aebb80befa2" xsi:nil="true"/>
    <Comments xmlns="acf65f62-ae0e-4503-98ba-2aebb80befa2" xsi:nil="true"/>
    <Request xmlns="acf65f62-ae0e-4503-98ba-2aebb80befa2" xsi:nil="true"/>
    <LocationsMovingTo xmlns="acf65f62-ae0e-4503-98ba-2aebb80befa2" xsi:nil="true"/>
    <LocationsLeaving xmlns="acf65f62-ae0e-4503-98ba-2aebb80befa2" xsi:nil="true"/>
    <lcf76f155ced4ddcb4097134ff3c332f xmlns="acf65f62-ae0e-4503-98ba-2aebb80befa2">
      <Terms xmlns="http://schemas.microsoft.com/office/infopath/2007/PartnerControls"/>
    </lcf76f155ced4ddcb4097134ff3c332f>
    <TaxCatchAll xmlns="d62542b3-a92e-4990-aa2d-8c8796eb55b3" xsi:nil="true"/>
    <_dlc_DocId xmlns="d62542b3-a92e-4990-aa2d-8c8796eb55b3">F5NNQ72RTQQV-800912370-6301</_dlc_DocId>
    <_dlc_DocIdUrl xmlns="d62542b3-a92e-4990-aa2d-8c8796eb55b3">
      <Url>https://nycmomb.sharepoint.com/sites/OMB_Social_Services_Portal/_layouts/15/DocIdRedir.aspx?ID=F5NNQ72RTQQV-800912370-6301</Url>
      <Description>F5NNQ72RTQQV-800912370-6301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2FDE818244ABFF90E21E77FFCD9" ma:contentTypeVersion="37" ma:contentTypeDescription="Create a new document." ma:contentTypeScope="" ma:versionID="2224f04d77f125e08e16e9e6a4cf22ac">
  <xsd:schema xmlns:xsd="http://www.w3.org/2001/XMLSchema" xmlns:xs="http://www.w3.org/2001/XMLSchema" xmlns:p="http://schemas.microsoft.com/office/2006/metadata/properties" xmlns:ns2="d62542b3-a92e-4990-aa2d-8c8796eb55b3" xmlns:ns3="acf65f62-ae0e-4503-98ba-2aebb80befa2" targetNamespace="http://schemas.microsoft.com/office/2006/metadata/properties" ma:root="true" ma:fieldsID="451e0b8e47a864c4cfa61bbbf01a92f1" ns2:_="" ns3:_="">
    <xsd:import namespace="d62542b3-a92e-4990-aa2d-8c8796eb55b3"/>
    <xsd:import namespace="acf65f62-ae0e-4503-98ba-2aebb80befa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FileDescription" minOccurs="0"/>
                <xsd:element ref="ns3:LocationsLeaving" minOccurs="0"/>
                <xsd:element ref="ns3:Status" minOccurs="0"/>
                <xsd:element ref="ns3:LocationsMovingTo" minOccurs="0"/>
                <xsd:element ref="ns3:LocationsStayingIn" minOccurs="0"/>
                <xsd:element ref="ns3:Request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542b3-a92e-4990-aa2d-8c8796eb55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a3855f1-c1d9-415d-afbc-472f6d5f0756}" ma:internalName="TaxCatchAll" ma:showField="CatchAllData" ma:web="d62542b3-a92e-4990-aa2d-8c8796eb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5f62-ae0e-4503-98ba-2aebb80be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leDescription" ma:index="17" nillable="true" ma:displayName="File Description" ma:format="Dropdown" ma:internalName="FileDescription">
      <xsd:simpleType>
        <xsd:restriction base="dms:Text">
          <xsd:maxLength value="255"/>
        </xsd:restriction>
      </xsd:simpleType>
    </xsd:element>
    <xsd:element name="LocationsLeaving" ma:index="18" nillable="true" ma:displayName="Locations Leaving" ma:format="Dropdown" ma:internalName="LocationsLeaving">
      <xsd:simpleType>
        <xsd:restriction base="dms:Note">
          <xsd:maxLength value="255"/>
        </xsd:restriction>
      </xsd:simpleType>
    </xsd:element>
    <xsd:element name="Status" ma:index="19" nillable="true" ma:displayName="Status" ma:format="Dropdown" ma:internalName="Status">
      <xsd:simpleType>
        <xsd:restriction base="dms:Choice">
          <xsd:enumeration value="Approved"/>
          <xsd:enumeration value="Draft"/>
          <xsd:enumeration value="Rejected"/>
          <xsd:enumeration value="Choice 4"/>
        </xsd:restriction>
      </xsd:simpleType>
    </xsd:element>
    <xsd:element name="LocationsMovingTo" ma:index="20" nillable="true" ma:displayName="Locations Moving To" ma:format="Dropdown" ma:internalName="LocationsMovingTo">
      <xsd:simpleType>
        <xsd:restriction base="dms:Note">
          <xsd:maxLength value="255"/>
        </xsd:restriction>
      </xsd:simpleType>
    </xsd:element>
    <xsd:element name="LocationsStayingIn" ma:index="21" nillable="true" ma:displayName="Locations Staying In" ma:format="Dropdown" ma:internalName="LocationsStayingIn">
      <xsd:simpleType>
        <xsd:restriction base="dms:Text">
          <xsd:maxLength value="255"/>
        </xsd:restriction>
      </xsd:simpleType>
    </xsd:element>
    <xsd:element name="Request" ma:index="22" nillable="true" ma:displayName="Request" ma:format="Dropdown" ma:internalName="Request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c3cbb9-4a1a-4588-a09e-fa70ea7f4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3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6DCB11-1900-4243-BD01-9C818390B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0B43F-9393-4D41-AFF3-73F74EDE3A71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acf65f62-ae0e-4503-98ba-2aebb80befa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62542b3-a92e-4990-aa2d-8c8796eb55b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FF860E-EE60-40E5-A16E-940DC741C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542b3-a92e-4990-aa2d-8c8796eb55b3"/>
    <ds:schemaRef ds:uri="acf65f62-ae0e-4503-98ba-2aebb80be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79786-FED9-4187-9679-CCCAB7D97C8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as of Jan27</vt:lpstr>
      <vt:lpstr>'FY26 as of Jan27'!Print_Area</vt:lpstr>
    </vt:vector>
  </TitlesOfParts>
  <Manager/>
  <Company>Human Resources Administration  DSS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Zlotnikova, Tatiana</dc:creator>
  <cp:keywords/>
  <dc:description/>
  <cp:lastModifiedBy>Blaz, Erin</cp:lastModifiedBy>
  <cp:revision/>
  <dcterms:created xsi:type="dcterms:W3CDTF">2025-11-19T17:25:54Z</dcterms:created>
  <dcterms:modified xsi:type="dcterms:W3CDTF">2026-02-26T18:04:20Z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3a667-0008-4d90-8cbb-b80c6596bc40_Enabled">
    <vt:lpwstr>true</vt:lpwstr>
  </property>
  <property fmtid="{D5CDD505-2E9C-101B-9397-08002B2CF9AE}" pid="3" name="MSIP_Label_c5c3a667-0008-4d90-8cbb-b80c6596bc40_SetDate">
    <vt:lpwstr>2025-11-19T17:30:36Z</vt:lpwstr>
  </property>
  <property fmtid="{D5CDD505-2E9C-101B-9397-08002B2CF9AE}" pid="4" name="MSIP_Label_c5c3a667-0008-4d90-8cbb-b80c6596bc40_Method">
    <vt:lpwstr>Standard</vt:lpwstr>
  </property>
  <property fmtid="{D5CDD505-2E9C-101B-9397-08002B2CF9AE}" pid="5" name="MSIP_Label_c5c3a667-0008-4d90-8cbb-b80c6596bc40_Name">
    <vt:lpwstr>Sensitive-All</vt:lpwstr>
  </property>
  <property fmtid="{D5CDD505-2E9C-101B-9397-08002B2CF9AE}" pid="6" name="MSIP_Label_c5c3a667-0008-4d90-8cbb-b80c6596bc40_SiteId">
    <vt:lpwstr>369ccac9-1d3d-435b-b214-c86f3a380236</vt:lpwstr>
  </property>
  <property fmtid="{D5CDD505-2E9C-101B-9397-08002B2CF9AE}" pid="7" name="MSIP_Label_c5c3a667-0008-4d90-8cbb-b80c6596bc40_ActionId">
    <vt:lpwstr>fead9bcd-5aa1-4f7d-966e-ea406ac49324</vt:lpwstr>
  </property>
  <property fmtid="{D5CDD505-2E9C-101B-9397-08002B2CF9AE}" pid="8" name="MSIP_Label_c5c3a667-0008-4d90-8cbb-b80c6596bc40_ContentBits">
    <vt:lpwstr>0</vt:lpwstr>
  </property>
  <property fmtid="{D5CDD505-2E9C-101B-9397-08002B2CF9AE}" pid="9" name="MSIP_Label_c5c3a667-0008-4d90-8cbb-b80c6596bc40_Tag">
    <vt:lpwstr>10, 3, 0, 1</vt:lpwstr>
  </property>
  <property fmtid="{D5CDD505-2E9C-101B-9397-08002B2CF9AE}" pid="10" name="MSIP_Label_df57cbc1-fa76-4f4e-a9ae-7ff80d234248_Enabled">
    <vt:lpwstr>true</vt:lpwstr>
  </property>
  <property fmtid="{D5CDD505-2E9C-101B-9397-08002B2CF9AE}" pid="11" name="MSIP_Label_df57cbc1-fa76-4f4e-a9ae-7ff80d234248_SetDate">
    <vt:lpwstr>2025-11-24T17:27:52Z</vt:lpwstr>
  </property>
  <property fmtid="{D5CDD505-2E9C-101B-9397-08002B2CF9AE}" pid="12" name="MSIP_Label_df57cbc1-fa76-4f4e-a9ae-7ff80d234248_Method">
    <vt:lpwstr>Standard</vt:lpwstr>
  </property>
  <property fmtid="{D5CDD505-2E9C-101B-9397-08002B2CF9AE}" pid="13" name="MSIP_Label_df57cbc1-fa76-4f4e-a9ae-7ff80d234248_Name">
    <vt:lpwstr>Sensitive-All</vt:lpwstr>
  </property>
  <property fmtid="{D5CDD505-2E9C-101B-9397-08002B2CF9AE}" pid="14" name="MSIP_Label_df57cbc1-fa76-4f4e-a9ae-7ff80d234248_SiteId">
    <vt:lpwstr>69fa79ee-e93a-4ddf-b8d1-fbf15f49f820</vt:lpwstr>
  </property>
  <property fmtid="{D5CDD505-2E9C-101B-9397-08002B2CF9AE}" pid="15" name="MSIP_Label_df57cbc1-fa76-4f4e-a9ae-7ff80d234248_ActionId">
    <vt:lpwstr>c0b74b13-bd26-4a15-88d5-3e61e97d842c</vt:lpwstr>
  </property>
  <property fmtid="{D5CDD505-2E9C-101B-9397-08002B2CF9AE}" pid="16" name="MSIP_Label_df57cbc1-fa76-4f4e-a9ae-7ff80d234248_ContentBits">
    <vt:lpwstr>0</vt:lpwstr>
  </property>
  <property fmtid="{D5CDD505-2E9C-101B-9397-08002B2CF9AE}" pid="17" name="MSIP_Label_df57cbc1-fa76-4f4e-a9ae-7ff80d234248_Tag">
    <vt:lpwstr>10, 3, 0, 1</vt:lpwstr>
  </property>
  <property fmtid="{D5CDD505-2E9C-101B-9397-08002B2CF9AE}" pid="18" name="ContentTypeId">
    <vt:lpwstr>0x010100374232FDE818244ABFF90E21E77FFCD9</vt:lpwstr>
  </property>
  <property fmtid="{D5CDD505-2E9C-101B-9397-08002B2CF9AE}" pid="19" name="MediaServiceImageTags">
    <vt:lpwstr/>
  </property>
  <property fmtid="{D5CDD505-2E9C-101B-9397-08002B2CF9AE}" pid="20" name="_dlc_DocIdItemGuid">
    <vt:lpwstr>d759eda2-1993-4f50-80ab-7c3f83df47ef</vt:lpwstr>
  </property>
</Properties>
</file>