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Budget Operations &amp; Review\Pool\RESOURCE MANAGEMENT\FY 2026 HEADCOUNT\TERMS AND CONDITIONS\March 2026 T &amp; C\FINAL\"/>
    </mc:Choice>
  </mc:AlternateContent>
  <xr:revisionPtr revIDLastSave="0" documentId="8_{0BC5D962-2AD1-47C7-B2A3-5549241334D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ummary" sheetId="2" r:id="rId1"/>
    <sheet name="Details- Feb. Filled Positions " sheetId="8" r:id="rId2"/>
  </sheets>
  <definedNames>
    <definedName name="_xlnm._FilterDatabase" localSheetId="1" hidden="1">'Details- Feb. Filled Positions '!#REF!</definedName>
    <definedName name="_xlnm.Print_Area" localSheetId="1">'Details- Feb. Filled Positions '!$A$1:$I$87</definedName>
    <definedName name="_xlnm.Print_Area" localSheetId="0">Summary!$A$1:$L$22</definedName>
    <definedName name="_xlnm.Print_Titles" localSheetId="1">'Details- Feb. Filled Positions '!$A:$A,'Details- Feb. Filled Positions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K14" i="2"/>
  <c r="K15" i="2"/>
  <c r="K16" i="2"/>
  <c r="K17" i="2"/>
  <c r="K18" i="2"/>
  <c r="J13" i="2"/>
  <c r="J14" i="2"/>
  <c r="J15" i="2"/>
  <c r="J16" i="2"/>
  <c r="J17" i="2"/>
  <c r="J18" i="2"/>
  <c r="D85" i="8" l="1"/>
  <c r="B10" i="8"/>
  <c r="C85" i="8"/>
  <c r="H18" i="2" l="1"/>
  <c r="H17" i="2"/>
  <c r="H16" i="2"/>
  <c r="H14" i="2"/>
  <c r="H12" i="2"/>
  <c r="I18" i="2"/>
  <c r="I17" i="2"/>
  <c r="I16" i="2"/>
  <c r="I14" i="2"/>
  <c r="I13" i="2"/>
  <c r="I12" i="2"/>
  <c r="H47" i="8"/>
  <c r="G47" i="8"/>
  <c r="F47" i="8"/>
  <c r="D47" i="8"/>
  <c r="C47" i="8"/>
  <c r="B47" i="8"/>
  <c r="H39" i="8"/>
  <c r="G39" i="8"/>
  <c r="F39" i="8"/>
  <c r="D39" i="8"/>
  <c r="B39" i="8"/>
  <c r="H35" i="8"/>
  <c r="G35" i="8"/>
  <c r="F35" i="8"/>
  <c r="D35" i="8"/>
  <c r="B35" i="8"/>
  <c r="H60" i="8"/>
  <c r="F60" i="8"/>
  <c r="D60" i="8"/>
  <c r="B60" i="8"/>
  <c r="C10" i="8" l="1"/>
  <c r="H71" i="8"/>
  <c r="H37" i="8"/>
  <c r="H85" i="8"/>
  <c r="H79" i="8"/>
  <c r="H68" i="8"/>
  <c r="H49" i="8"/>
  <c r="H46" i="8"/>
  <c r="H40" i="8"/>
  <c r="H36" i="8"/>
  <c r="H33" i="8"/>
  <c r="H31" i="8"/>
  <c r="H22" i="8"/>
  <c r="H20" i="8"/>
  <c r="H10" i="8"/>
  <c r="G68" i="8"/>
  <c r="G85" i="8"/>
  <c r="G71" i="8"/>
  <c r="G48" i="8"/>
  <c r="F36" i="8"/>
  <c r="F66" i="8"/>
  <c r="F85" i="8"/>
  <c r="F12" i="8"/>
  <c r="I12" i="8" s="1"/>
  <c r="F77" i="8"/>
  <c r="F69" i="8"/>
  <c r="F68" i="8"/>
  <c r="F20" i="8"/>
  <c r="F17" i="8"/>
  <c r="F10" i="8"/>
  <c r="F82" i="8"/>
  <c r="F71" i="8"/>
  <c r="F54" i="8"/>
  <c r="F48" i="8"/>
  <c r="F46" i="8"/>
  <c r="F40" i="8"/>
  <c r="F33" i="8"/>
  <c r="F84" i="8"/>
  <c r="E85" i="8"/>
  <c r="D86" i="8"/>
  <c r="E71" i="8"/>
  <c r="D71" i="8"/>
  <c r="D69" i="8"/>
  <c r="D48" i="8"/>
  <c r="D46" i="8"/>
  <c r="D40" i="8"/>
  <c r="D33" i="8"/>
  <c r="D22" i="8"/>
  <c r="D20" i="8"/>
  <c r="D10" i="8"/>
  <c r="C86" i="8"/>
  <c r="C71" i="8"/>
  <c r="C68" i="8"/>
  <c r="C46" i="8"/>
  <c r="C40" i="8"/>
  <c r="C36" i="8"/>
  <c r="C33" i="8"/>
  <c r="C17" i="8"/>
  <c r="C16" i="8"/>
  <c r="B85" i="8"/>
  <c r="B17" i="8"/>
  <c r="B86" i="8"/>
  <c r="B80" i="8"/>
  <c r="B79" i="8"/>
  <c r="B74" i="8"/>
  <c r="B73" i="8"/>
  <c r="B72" i="8"/>
  <c r="B71" i="8"/>
  <c r="B69" i="8"/>
  <c r="B67" i="8"/>
  <c r="B62" i="8"/>
  <c r="B61" i="8"/>
  <c r="B53" i="8"/>
  <c r="B55" i="8"/>
  <c r="B54" i="8"/>
  <c r="B52" i="8"/>
  <c r="B49" i="8"/>
  <c r="B40" i="8"/>
  <c r="B38" i="8"/>
  <c r="B37" i="8"/>
  <c r="B36" i="8"/>
  <c r="B33" i="8"/>
  <c r="B28" i="8"/>
  <c r="B22" i="8"/>
  <c r="B20" i="8"/>
  <c r="B18" i="8"/>
  <c r="B8" i="8"/>
  <c r="B5" i="8"/>
  <c r="B7" i="8"/>
  <c r="B6" i="8"/>
  <c r="E15" i="2"/>
  <c r="E14" i="2"/>
  <c r="I66" i="8" l="1"/>
  <c r="I86" i="8"/>
  <c r="E87" i="8"/>
  <c r="I85" i="8"/>
  <c r="I84" i="8"/>
  <c r="B83" i="8"/>
  <c r="I83" i="8" s="1"/>
  <c r="I82" i="8"/>
  <c r="B81" i="8"/>
  <c r="I81" i="8" s="1"/>
  <c r="I80" i="8"/>
  <c r="I79" i="8"/>
  <c r="B78" i="8"/>
  <c r="I77" i="8"/>
  <c r="F76" i="8"/>
  <c r="B75" i="8"/>
  <c r="I74" i="8"/>
  <c r="I73" i="8"/>
  <c r="I72" i="8"/>
  <c r="I71" i="8"/>
  <c r="I70" i="8"/>
  <c r="I69" i="8"/>
  <c r="I68" i="8"/>
  <c r="F67" i="8"/>
  <c r="I67" i="8" s="1"/>
  <c r="B65" i="8"/>
  <c r="H64" i="8"/>
  <c r="B64" i="8"/>
  <c r="B63" i="8"/>
  <c r="I62" i="8"/>
  <c r="I61" i="8"/>
  <c r="G59" i="8"/>
  <c r="I59" i="8" s="1"/>
  <c r="B58" i="8"/>
  <c r="I58" i="8" s="1"/>
  <c r="H57" i="8"/>
  <c r="F56" i="8"/>
  <c r="I56" i="8" s="1"/>
  <c r="F55" i="8"/>
  <c r="I55" i="8" s="1"/>
  <c r="I54" i="8"/>
  <c r="I53" i="8"/>
  <c r="I52" i="8"/>
  <c r="D51" i="8"/>
  <c r="B51" i="8"/>
  <c r="I50" i="8"/>
  <c r="I49" i="8"/>
  <c r="I47" i="8"/>
  <c r="G46" i="8"/>
  <c r="I46" i="8" s="1"/>
  <c r="F45" i="8"/>
  <c r="I45" i="8" s="1"/>
  <c r="B44" i="8"/>
  <c r="I44" i="8" s="1"/>
  <c r="B43" i="8"/>
  <c r="B42" i="8"/>
  <c r="B41" i="8"/>
  <c r="I40" i="8"/>
  <c r="I38" i="8"/>
  <c r="F37" i="8"/>
  <c r="C37" i="8"/>
  <c r="D36" i="8"/>
  <c r="I36" i="8" s="1"/>
  <c r="C35" i="8"/>
  <c r="I34" i="8"/>
  <c r="I33" i="8"/>
  <c r="B32" i="8"/>
  <c r="I32" i="8" s="1"/>
  <c r="F31" i="8"/>
  <c r="B31" i="8"/>
  <c r="B30" i="8"/>
  <c r="B29" i="8"/>
  <c r="I28" i="8"/>
  <c r="H27" i="8"/>
  <c r="B26" i="8"/>
  <c r="I26" i="8" s="1"/>
  <c r="B25" i="8"/>
  <c r="I25" i="8" s="1"/>
  <c r="I24" i="8"/>
  <c r="B23" i="8"/>
  <c r="F22" i="8"/>
  <c r="I22" i="8" s="1"/>
  <c r="I21" i="8"/>
  <c r="C20" i="8"/>
  <c r="I18" i="8"/>
  <c r="I17" i="8"/>
  <c r="H16" i="8"/>
  <c r="B16" i="8"/>
  <c r="F15" i="8"/>
  <c r="I15" i="8" s="1"/>
  <c r="G14" i="8"/>
  <c r="I14" i="8" s="1"/>
  <c r="B13" i="8"/>
  <c r="I13" i="8" s="1"/>
  <c r="B11" i="8"/>
  <c r="I11" i="8" s="1"/>
  <c r="B9" i="8"/>
  <c r="I8" i="8"/>
  <c r="I6" i="8"/>
  <c r="I5" i="8"/>
  <c r="E12" i="2"/>
  <c r="E18" i="2"/>
  <c r="D18" i="2"/>
  <c r="E17" i="2"/>
  <c r="D17" i="2"/>
  <c r="E16" i="2"/>
  <c r="D16" i="2"/>
  <c r="E13" i="2"/>
  <c r="D14" i="2"/>
  <c r="D13" i="2"/>
  <c r="D12" i="2"/>
  <c r="I37" i="8" l="1"/>
  <c r="B87" i="8"/>
  <c r="F87" i="8"/>
  <c r="I57" i="8"/>
  <c r="I60" i="8"/>
  <c r="I31" i="8"/>
  <c r="I39" i="8"/>
  <c r="I43" i="8"/>
  <c r="I75" i="8"/>
  <c r="H87" i="8"/>
  <c r="G87" i="8"/>
  <c r="I27" i="8"/>
  <c r="I76" i="8"/>
  <c r="C87" i="8"/>
  <c r="I19" i="8"/>
  <c r="I42" i="8"/>
  <c r="I65" i="8"/>
  <c r="I23" i="8"/>
  <c r="I35" i="8"/>
  <c r="I78" i="8"/>
  <c r="I9" i="8"/>
  <c r="I20" i="8"/>
  <c r="I29" i="8"/>
  <c r="I51" i="8"/>
  <c r="I63" i="8"/>
  <c r="D87" i="8"/>
  <c r="I30" i="8"/>
  <c r="I48" i="8"/>
  <c r="I16" i="8"/>
  <c r="I41" i="8"/>
  <c r="I64" i="8"/>
  <c r="I7" i="8"/>
  <c r="I10" i="8"/>
  <c r="H15" i="2"/>
  <c r="H13" i="2"/>
  <c r="I87" i="8" l="1"/>
  <c r="F17" i="2"/>
  <c r="F16" i="2"/>
  <c r="F15" i="2" l="1"/>
  <c r="J12" i="2"/>
  <c r="F18" i="2" l="1"/>
  <c r="F13" i="2"/>
  <c r="D19" i="2"/>
  <c r="H19" i="2"/>
  <c r="F12" i="2"/>
  <c r="K12" i="2" s="1"/>
  <c r="I19" i="2"/>
  <c r="J19" i="2"/>
  <c r="F14" i="2"/>
  <c r="E19" i="2"/>
  <c r="G19" i="2"/>
  <c r="F19" i="2" l="1"/>
  <c r="K19" i="2" l="1"/>
</calcChain>
</file>

<file path=xl/sharedStrings.xml><?xml version="1.0" encoding="utf-8"?>
<sst xmlns="http://schemas.openxmlformats.org/spreadsheetml/2006/main" count="521" uniqueCount="124">
  <si>
    <t>Grand Total</t>
  </si>
  <si>
    <t>ASSISTANT SUPERINTENDENT</t>
  </si>
  <si>
    <t>EDUCATION ADMINISTRATOR</t>
  </si>
  <si>
    <t>PRINCIPAL - DAY HIGH SCHOOL</t>
  </si>
  <si>
    <t>PRINCIPAL - J.H.S.</t>
  </si>
  <si>
    <t>PRINCIPAL - DAY ELEMENTARY SCHOOL</t>
  </si>
  <si>
    <t>PRINCIPAL - DAY ELEMENTARY SCHOOL - TERM</t>
  </si>
  <si>
    <t>PRINCIPAL - ASSIGNED</t>
  </si>
  <si>
    <t>SUPERVISOR - FULL YEAR</t>
  </si>
  <si>
    <t>SCHOOL PSYCHOLOGIST - SABBATICAL LEAVE</t>
  </si>
  <si>
    <t>SCHOOL SOCIAL WORKER</t>
  </si>
  <si>
    <t>GUIDANCE COUNSELOR</t>
  </si>
  <si>
    <t>GUIDANCE COUNSELOR - SABBATICAL</t>
  </si>
  <si>
    <t>GUIDANCE COUNSELOR - BILINGUAL</t>
  </si>
  <si>
    <t>COACH - INSTRUCTIONAL</t>
  </si>
  <si>
    <t>COACH - INSTRUCTIONAL SPECIAL EDUCATION</t>
  </si>
  <si>
    <t>TEACHER - TRAINER</t>
  </si>
  <si>
    <t>LABORATORY SPECIALIST</t>
  </si>
  <si>
    <t>ADULT EDUCATION TEACHER</t>
  </si>
  <si>
    <t>SUBSTITUTE VOCATIONAL ASSISTANT</t>
  </si>
  <si>
    <t>LABORATORY ASSISTANT</t>
  </si>
  <si>
    <t>SCHOOL SECRETARY</t>
  </si>
  <si>
    <t>SCHOOL SECRETARY - TERMINAL LEAVE</t>
  </si>
  <si>
    <t>PROGRAM PRODUCER-TV/AUDIO, LEVEL 3</t>
  </si>
  <si>
    <t>EDUCATION OFFICER UFT</t>
  </si>
  <si>
    <t>DISTRICT BUSINESS MANAGER</t>
  </si>
  <si>
    <t>SCHOOL BUSINESS MANAGER</t>
  </si>
  <si>
    <t>SUBSTANCE ABUSE PREVENTION &amp; INTERV SPEC</t>
  </si>
  <si>
    <t>SENIOR SCHOOL NEIGHBORHOOD WORKER</t>
  </si>
  <si>
    <t>SCHOOL NEIGHBORHOOD WORKER</t>
  </si>
  <si>
    <t>ADMINISTRATIVE EDUCATION OFFICER</t>
  </si>
  <si>
    <t>ELEVATOR OPERATOR</t>
  </si>
  <si>
    <t>MACHINIST HELPER</t>
  </si>
  <si>
    <t>SCHOOL EQUIPMENT MAINTAINER</t>
  </si>
  <si>
    <t>PRINCIPAL ADMINISTRATIVE ASSOCIATE</t>
  </si>
  <si>
    <t>CLERICAL AIDE</t>
  </si>
  <si>
    <t>CLERICAL ASSOCIATE</t>
  </si>
  <si>
    <t>SECRETARY</t>
  </si>
  <si>
    <t>STOCKWORKER</t>
  </si>
  <si>
    <t>COMMUNITY COORDINATOR</t>
  </si>
  <si>
    <t>COMMUNITY ASSOCIATE</t>
  </si>
  <si>
    <t>OCCUPATIONAL THERAPIST (DOE)</t>
  </si>
  <si>
    <t>PHYSICAL THERAPIST (DOE)</t>
  </si>
  <si>
    <t>COMMUNITY ASSISTANT</t>
  </si>
  <si>
    <t>EDUCATIONAL PARAPROFESSIONAL(FY04+)</t>
  </si>
  <si>
    <t>IEP EDUCATIONAL PARAPROFESSIONAL(FY04+)</t>
  </si>
  <si>
    <t>TEACHER AIDE CITYWIDE (FY05+)</t>
  </si>
  <si>
    <t>SCHOOL COMPUTER TECHNOLOGY SPECIALIST</t>
  </si>
  <si>
    <t>COMPUTER PROGRAMMER ANALYST</t>
  </si>
  <si>
    <t>COMPUTER ASSOCIATE - OPERATOR</t>
  </si>
  <si>
    <t>COMPUTER AIDE</t>
  </si>
  <si>
    <t>COMPUTER SERVICE TECHNICIAN</t>
  </si>
  <si>
    <t>SUPERVISING COMPUTER SERVICE TECHNICIAN</t>
  </si>
  <si>
    <t>COMPUTER ASSOCIATE - SOFTWARE</t>
  </si>
  <si>
    <t xml:space="preserve">City Council Terms &amp; Conditions </t>
  </si>
  <si>
    <t>Per Diem</t>
  </si>
  <si>
    <t>P/T Total</t>
  </si>
  <si>
    <t>U/A 401</t>
  </si>
  <si>
    <t>U/A 403</t>
  </si>
  <si>
    <t>-</t>
  </si>
  <si>
    <t>U/A 481</t>
  </si>
  <si>
    <t>TOTAL</t>
  </si>
  <si>
    <t>ASSISTANT PRINCIPAL TITLES</t>
  </si>
  <si>
    <t xml:space="preserve">TEACHER TITLES </t>
  </si>
  <si>
    <t>HOURLY ADMIN TITLES</t>
  </si>
  <si>
    <t>PER DIEM STAFF</t>
  </si>
  <si>
    <t>SCHOOL GUARDS &amp; STUDENT AIDES-HOURLY</t>
  </si>
  <si>
    <t>FAMILY PARAS-HOURLY</t>
  </si>
  <si>
    <t>COMMUNITY ASSISTANT- part-time</t>
  </si>
  <si>
    <t>Total</t>
  </si>
  <si>
    <t xml:space="preserve"> U/A 401</t>
  </si>
  <si>
    <t xml:space="preserve"> U/A 403</t>
  </si>
  <si>
    <t xml:space="preserve"> U/A 481</t>
  </si>
  <si>
    <t>PRINCIPAL - MASTER &amp; MODEL</t>
  </si>
  <si>
    <t>PRINCIPAL - ADULT EDUCATION</t>
  </si>
  <si>
    <t>CERTIFIED IT ADMINISTRATOR (LAN/WAN)</t>
  </si>
  <si>
    <t xml:space="preserve"> U/A 407</t>
  </si>
  <si>
    <t xml:space="preserve"> U/A 409</t>
  </si>
  <si>
    <t>U/A Description</t>
  </si>
  <si>
    <t>UPK</t>
  </si>
  <si>
    <t>Gen. Ed. Instr. &amp; School Leadership</t>
  </si>
  <si>
    <t>Special Ed. Instr. &amp; School Leadership</t>
  </si>
  <si>
    <t>Categorical Programs</t>
  </si>
  <si>
    <t>Early Childhood</t>
  </si>
  <si>
    <t xml:space="preserve"> Non-Peds - o/c 001</t>
  </si>
  <si>
    <t>Peds - o/c 005</t>
  </si>
  <si>
    <t>Part Time - o/c 021</t>
  </si>
  <si>
    <t>Part -time - o/c 031</t>
  </si>
  <si>
    <t>NYC DOE</t>
  </si>
  <si>
    <t>School-based staff</t>
  </si>
  <si>
    <t>U/A 409</t>
  </si>
  <si>
    <t>U/A 407</t>
  </si>
  <si>
    <t>COMPUTER ASSOCIATE - TECH SUPPORT</t>
  </si>
  <si>
    <t>COMPUTER SPECIALIST SOFTWARE</t>
  </si>
  <si>
    <t>TEACHER ASSISTANT LEAD ED. PARA,SPECIAL ED. &amp; ESL</t>
  </si>
  <si>
    <t>SCHOOL PSYCHOLOGIST (&amp; BILINGUAL)</t>
  </si>
  <si>
    <t>SCHOOL SOCIAL WORKER SABBATICAL</t>
  </si>
  <si>
    <t xml:space="preserve">Totals may differ from Details tab due to rounding.     </t>
  </si>
  <si>
    <t>ADULT EDUCATION TEACHER - SABBATICAL</t>
  </si>
  <si>
    <t>SCHOOL AIDES -  HOURLY</t>
  </si>
  <si>
    <t>Full - time/ Total</t>
  </si>
  <si>
    <t>LABORATORY SPECIALIST-TERMINAL LEAVE</t>
  </si>
  <si>
    <t>ADMINISTRATIVE EDUCATION ANALYST (UNION)</t>
  </si>
  <si>
    <t>ADMINISTRATIVE EDUCATION OFFICER (UNION)</t>
  </si>
  <si>
    <t>Titles</t>
  </si>
  <si>
    <t>F/T &amp; P/T Details</t>
  </si>
  <si>
    <t>SCHOOL SOCIAL WORKER TERMINAL LEAVE</t>
  </si>
  <si>
    <t>COMMUNITY ASSOCIATE - part-time</t>
  </si>
  <si>
    <t>PSYCHOLOGIST-IN-TRAINING</t>
  </si>
  <si>
    <t>FAMIS Filled Positions - FY 2026</t>
  </si>
  <si>
    <t>FY 2026 HEADCOUNT ACTUALS FOR CITY COUNCIL</t>
  </si>
  <si>
    <t xml:space="preserve"> U/A 421</t>
  </si>
  <si>
    <t>U/A 423</t>
  </si>
  <si>
    <t>U/A 421</t>
  </si>
  <si>
    <t>Citywide Special Ed. &amp; School Leadership</t>
  </si>
  <si>
    <t>Special Ed. Direct Services</t>
  </si>
  <si>
    <t>ATTENDANCE TEACHER</t>
  </si>
  <si>
    <t>MENTAL HEALTH WORKER</t>
  </si>
  <si>
    <t>STAFF AUDIOLOGIST</t>
  </si>
  <si>
    <t>SIGN LANGUAGE INTERPRETER</t>
  </si>
  <si>
    <t>PRINCIPAL SMED  SCHOOLS</t>
  </si>
  <si>
    <t>SCHOOL PSYCHIATRIST - PART TIME</t>
  </si>
  <si>
    <t>Due:  March 15, 2026</t>
  </si>
  <si>
    <t>FY 2026 - February Filled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</si>
</sst>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2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indexed="64"/>
      </right>
      <top style="thin">
        <color rgb="FFC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164" fontId="0" fillId="0" borderId="0" xfId="0" applyNumberFormat="1"/>
    <xf numFmtId="0" fontId="2" fillId="0" borderId="8" xfId="0" applyFont="1" applyBorder="1" applyAlignment="1">
      <alignment wrapText="1"/>
    </xf>
    <xf numFmtId="0" fontId="0" fillId="0" borderId="9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18" xfId="0" applyBorder="1"/>
    <xf numFmtId="0" fontId="2" fillId="3" borderId="1" xfId="0" applyFont="1" applyFill="1" applyBorder="1"/>
    <xf numFmtId="164" fontId="2" fillId="3" borderId="16" xfId="1" applyNumberFormat="1" applyFont="1" applyFill="1" applyBorder="1" applyAlignment="1">
      <alignment horizontal="center"/>
    </xf>
    <xf numFmtId="164" fontId="2" fillId="3" borderId="15" xfId="1" quotePrefix="1" applyNumberFormat="1" applyFont="1" applyFill="1" applyBorder="1" applyAlignment="1">
      <alignment horizontal="right"/>
    </xf>
    <xf numFmtId="164" fontId="2" fillId="3" borderId="1" xfId="1" quotePrefix="1" applyNumberFormat="1" applyFont="1" applyFill="1" applyBorder="1" applyAlignment="1">
      <alignment horizontal="right"/>
    </xf>
    <xf numFmtId="0" fontId="5" fillId="0" borderId="0" xfId="0" applyFont="1"/>
    <xf numFmtId="164" fontId="1" fillId="0" borderId="0" xfId="1" applyNumberFormat="1" applyFont="1" applyFill="1"/>
    <xf numFmtId="164" fontId="0" fillId="0" borderId="0" xfId="1" applyNumberFormat="1" applyFont="1" applyFill="1"/>
    <xf numFmtId="164" fontId="6" fillId="0" borderId="0" xfId="1" applyNumberFormat="1" applyFont="1" applyFill="1"/>
    <xf numFmtId="164" fontId="2" fillId="0" borderId="7" xfId="1" applyNumberFormat="1" applyFont="1" applyFill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 wrapText="1"/>
    </xf>
    <xf numFmtId="164" fontId="2" fillId="0" borderId="3" xfId="1" applyNumberFormat="1" applyFont="1" applyFill="1" applyBorder="1" applyAlignment="1">
      <alignment horizontal="center" wrapText="1"/>
    </xf>
    <xf numFmtId="164" fontId="1" fillId="0" borderId="4" xfId="1" quotePrefix="1" applyNumberFormat="1" applyFont="1" applyFill="1" applyBorder="1" applyAlignment="1">
      <alignment horizontal="center"/>
    </xf>
    <xf numFmtId="164" fontId="1" fillId="0" borderId="5" xfId="1" quotePrefix="1" applyNumberFormat="1" applyFont="1" applyFill="1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164" fontId="2" fillId="0" borderId="17" xfId="1" quotePrefix="1" applyNumberFormat="1" applyFont="1" applyFill="1" applyBorder="1" applyAlignment="1">
      <alignment horizontal="center"/>
    </xf>
    <xf numFmtId="164" fontId="2" fillId="0" borderId="14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/>
    <xf numFmtId="0" fontId="2" fillId="0" borderId="21" xfId="0" quotePrefix="1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quotePrefix="1" applyFont="1" applyBorder="1" applyAlignment="1">
      <alignment horizontal="center" wrapText="1"/>
    </xf>
    <xf numFmtId="0" fontId="2" fillId="0" borderId="21" xfId="0" quotePrefix="1" applyFont="1" applyBorder="1" applyAlignment="1">
      <alignment horizontal="center"/>
    </xf>
    <xf numFmtId="0" fontId="2" fillId="3" borderId="23" xfId="0" applyFont="1" applyFill="1" applyBorder="1"/>
    <xf numFmtId="164" fontId="2" fillId="3" borderId="16" xfId="1" quotePrefix="1" applyNumberFormat="1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25" xfId="0" applyFont="1" applyFill="1" applyBorder="1"/>
    <xf numFmtId="164" fontId="2" fillId="3" borderId="25" xfId="1" applyNumberFormat="1" applyFont="1" applyFill="1" applyBorder="1" applyAlignment="1">
      <alignment horizontal="center"/>
    </xf>
    <xf numFmtId="164" fontId="2" fillId="3" borderId="26" xfId="1" applyNumberFormat="1" applyFont="1" applyFill="1" applyBorder="1" applyAlignment="1">
      <alignment horizontal="center"/>
    </xf>
    <xf numFmtId="164" fontId="2" fillId="3" borderId="27" xfId="1" applyNumberFormat="1" applyFont="1" applyFill="1" applyBorder="1" applyAlignment="1">
      <alignment horizontal="center"/>
    </xf>
    <xf numFmtId="0" fontId="5" fillId="0" borderId="0" xfId="0" quotePrefix="1" applyFont="1" applyAlignment="1">
      <alignment horizontal="left"/>
    </xf>
    <xf numFmtId="164" fontId="0" fillId="0" borderId="4" xfId="1" quotePrefix="1" applyNumberFormat="1" applyFont="1" applyFill="1" applyBorder="1" applyAlignment="1">
      <alignment horizontal="center"/>
    </xf>
    <xf numFmtId="164" fontId="0" fillId="0" borderId="5" xfId="1" quotePrefix="1" applyNumberFormat="1" applyFont="1" applyFill="1" applyBorder="1" applyAlignment="1">
      <alignment horizontal="center"/>
    </xf>
    <xf numFmtId="164" fontId="2" fillId="0" borderId="10" xfId="1" quotePrefix="1" applyNumberFormat="1" applyFont="1" applyFill="1" applyBorder="1" applyAlignment="1">
      <alignment horizontal="center"/>
    </xf>
    <xf numFmtId="164" fontId="2" fillId="0" borderId="11" xfId="1" quotePrefix="1" applyNumberFormat="1" applyFont="1" applyFill="1" applyBorder="1" applyAlignment="1">
      <alignment horizontal="center"/>
    </xf>
    <xf numFmtId="164" fontId="2" fillId="0" borderId="12" xfId="1" quotePrefix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9EB"/>
      <color rgb="FFF6FBD5"/>
      <color rgb="FFFFFF66"/>
      <color rgb="FFE7FFEA"/>
      <color rgb="FFF9F6F5"/>
      <color rgb="FFDAE2DA"/>
      <color rgb="FFEDECF4"/>
      <color rgb="FFEFF2EE"/>
      <color rgb="FFEEEFED"/>
      <color rgb="FFEDF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426484</xdr:colOff>
      <xdr:row>1</xdr:row>
      <xdr:rowOff>115110</xdr:rowOff>
    </xdr:from>
    <xdr:ext cx="803553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B9D818B-680B-19ED-0B3F-E2FE8CAA7DF6}"/>
            </a:ext>
          </a:extLst>
        </xdr:cNvPr>
        <xdr:cNvSpPr/>
      </xdr:nvSpPr>
      <xdr:spPr>
        <a:xfrm>
          <a:off x="8634549" y="305610"/>
          <a:ext cx="80355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FINAL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>
    <tabColor rgb="FFE0F4E2"/>
  </sheetPr>
  <dimension ref="B2:K329"/>
  <sheetViews>
    <sheetView showGridLines="0" tabSelected="1" zoomScale="115" zoomScaleNormal="115" workbookViewId="0">
      <selection activeCell="I26" sqref="I26"/>
    </sheetView>
  </sheetViews>
  <sheetFormatPr defaultRowHeight="15" customHeight="1" x14ac:dyDescent="0.25"/>
  <cols>
    <col min="1" max="1" width="1.42578125" customWidth="1"/>
    <col min="2" max="2" width="13.5703125" customWidth="1"/>
    <col min="3" max="3" width="38.140625" bestFit="1" customWidth="1"/>
    <col min="4" max="4" width="13" customWidth="1"/>
    <col min="5" max="5" width="12.28515625" customWidth="1"/>
    <col min="6" max="6" width="11.85546875" customWidth="1"/>
    <col min="7" max="7" width="10.5703125" customWidth="1"/>
    <col min="8" max="8" width="11.7109375" customWidth="1"/>
    <col min="9" max="9" width="10.5703125" customWidth="1"/>
    <col min="10" max="10" width="10.42578125" customWidth="1"/>
    <col min="11" max="11" width="11.85546875" customWidth="1"/>
    <col min="12" max="12" width="0.140625" customWidth="1"/>
    <col min="13" max="13" width="9.28515625" customWidth="1"/>
    <col min="14" max="14" width="9.140625" customWidth="1"/>
    <col min="15" max="15" width="12.28515625" bestFit="1" customWidth="1"/>
    <col min="16" max="16" width="12.28515625" customWidth="1"/>
    <col min="17" max="17" width="32" customWidth="1"/>
    <col min="18" max="18" width="28.28515625" customWidth="1"/>
    <col min="19" max="19" width="11.7109375" customWidth="1"/>
    <col min="20" max="20" width="9.140625" customWidth="1"/>
    <col min="25" max="29" width="9.140625" customWidth="1"/>
    <col min="31" max="31" width="9.140625" customWidth="1"/>
  </cols>
  <sheetData>
    <row r="2" spans="2:11" ht="21" x14ac:dyDescent="0.35">
      <c r="B2" s="14" t="s">
        <v>88</v>
      </c>
      <c r="C2" s="1"/>
    </row>
    <row r="3" spans="2:11" ht="21" x14ac:dyDescent="0.35">
      <c r="B3" s="14" t="s">
        <v>54</v>
      </c>
      <c r="C3" s="1"/>
    </row>
    <row r="4" spans="2:11" ht="21" x14ac:dyDescent="0.35">
      <c r="B4" s="14" t="s">
        <v>109</v>
      </c>
      <c r="C4" s="1"/>
    </row>
    <row r="5" spans="2:11" ht="21" x14ac:dyDescent="0.35">
      <c r="B5" s="14" t="s">
        <v>122</v>
      </c>
      <c r="C5" s="1"/>
    </row>
    <row r="6" spans="2:11" ht="18.75" x14ac:dyDescent="0.3">
      <c r="B6" s="1"/>
      <c r="C6" s="1"/>
    </row>
    <row r="7" spans="2:11" x14ac:dyDescent="0.25"/>
    <row r="8" spans="2:11" x14ac:dyDescent="0.25"/>
    <row r="9" spans="2:11" x14ac:dyDescent="0.25"/>
    <row r="10" spans="2:11" ht="19.5" thickBot="1" x14ac:dyDescent="0.35">
      <c r="B10" s="7" t="s">
        <v>123</v>
      </c>
      <c r="C10" s="1"/>
    </row>
    <row r="11" spans="2:11" ht="30.75" thickBot="1" x14ac:dyDescent="0.3">
      <c r="B11" s="28" t="s">
        <v>89</v>
      </c>
      <c r="C11" s="29" t="s">
        <v>78</v>
      </c>
      <c r="D11" s="30" t="s">
        <v>84</v>
      </c>
      <c r="E11" s="31" t="s">
        <v>85</v>
      </c>
      <c r="F11" s="32" t="s">
        <v>100</v>
      </c>
      <c r="G11" s="30" t="s">
        <v>86</v>
      </c>
      <c r="H11" s="30" t="s">
        <v>87</v>
      </c>
      <c r="I11" s="31" t="s">
        <v>55</v>
      </c>
      <c r="J11" s="33" t="s">
        <v>56</v>
      </c>
      <c r="K11" s="32" t="s">
        <v>0</v>
      </c>
    </row>
    <row r="12" spans="2:11" ht="15.75" thickTop="1" x14ac:dyDescent="0.25">
      <c r="B12" s="34" t="s">
        <v>57</v>
      </c>
      <c r="C12" s="10" t="s">
        <v>80</v>
      </c>
      <c r="D12" s="13">
        <f>2869</f>
        <v>2869</v>
      </c>
      <c r="E12" s="13">
        <f>61466+187</f>
        <v>61653</v>
      </c>
      <c r="F12" s="11">
        <f>E12+D12</f>
        <v>64522</v>
      </c>
      <c r="G12" s="12">
        <v>3</v>
      </c>
      <c r="H12" s="12">
        <f>6373+1</f>
        <v>6374</v>
      </c>
      <c r="I12" s="12">
        <f>293</f>
        <v>293</v>
      </c>
      <c r="J12" s="12">
        <f>SUM(G12:I12)</f>
        <v>6670</v>
      </c>
      <c r="K12" s="35">
        <f>J12+F12</f>
        <v>71192</v>
      </c>
    </row>
    <row r="13" spans="2:11" x14ac:dyDescent="0.25">
      <c r="B13" s="34" t="s">
        <v>58</v>
      </c>
      <c r="C13" s="10" t="s">
        <v>81</v>
      </c>
      <c r="D13" s="13">
        <f>22</f>
        <v>22</v>
      </c>
      <c r="E13" s="13">
        <f>31107</f>
        <v>31107</v>
      </c>
      <c r="F13" s="11">
        <f t="shared" ref="F13:F18" si="0">E13+D13</f>
        <v>31129</v>
      </c>
      <c r="G13" s="12" t="s">
        <v>59</v>
      </c>
      <c r="H13" s="12">
        <f>6</f>
        <v>6</v>
      </c>
      <c r="I13" s="12">
        <f>34</f>
        <v>34</v>
      </c>
      <c r="J13" s="12">
        <f t="shared" ref="J13:J18" si="1">SUM(G13:I13)</f>
        <v>40</v>
      </c>
      <c r="K13" s="35">
        <f t="shared" ref="K13:K18" si="2">J13+F13</f>
        <v>31169</v>
      </c>
    </row>
    <row r="14" spans="2:11" x14ac:dyDescent="0.25">
      <c r="B14" s="34" t="s">
        <v>91</v>
      </c>
      <c r="C14" s="10" t="s">
        <v>79</v>
      </c>
      <c r="D14" s="13">
        <f>200</f>
        <v>200</v>
      </c>
      <c r="E14" s="13">
        <f>6870+110+122</f>
        <v>7102</v>
      </c>
      <c r="F14" s="11">
        <f t="shared" si="0"/>
        <v>7302</v>
      </c>
      <c r="G14" s="12" t="s">
        <v>59</v>
      </c>
      <c r="H14" s="12">
        <f>66+1</f>
        <v>67</v>
      </c>
      <c r="I14" s="12">
        <f>10</f>
        <v>10</v>
      </c>
      <c r="J14" s="12">
        <f t="shared" si="1"/>
        <v>77</v>
      </c>
      <c r="K14" s="35">
        <f t="shared" si="2"/>
        <v>7379</v>
      </c>
    </row>
    <row r="15" spans="2:11" x14ac:dyDescent="0.25">
      <c r="B15" s="34" t="s">
        <v>90</v>
      </c>
      <c r="C15" s="10" t="s">
        <v>83</v>
      </c>
      <c r="D15" s="13" t="s">
        <v>59</v>
      </c>
      <c r="E15" s="13">
        <f>25+17+26</f>
        <v>68</v>
      </c>
      <c r="F15" s="11">
        <f t="shared" si="0"/>
        <v>68</v>
      </c>
      <c r="G15" s="12" t="s">
        <v>59</v>
      </c>
      <c r="H15" s="12">
        <f>0</f>
        <v>0</v>
      </c>
      <c r="I15" s="12" t="s">
        <v>59</v>
      </c>
      <c r="J15" s="12">
        <f t="shared" si="1"/>
        <v>0</v>
      </c>
      <c r="K15" s="35">
        <f t="shared" si="2"/>
        <v>68</v>
      </c>
    </row>
    <row r="16" spans="2:11" x14ac:dyDescent="0.25">
      <c r="B16" s="34" t="s">
        <v>113</v>
      </c>
      <c r="C16" s="10" t="s">
        <v>114</v>
      </c>
      <c r="D16" s="13">
        <f>1250</f>
        <v>1250</v>
      </c>
      <c r="E16" s="13">
        <f>16596</f>
        <v>16596</v>
      </c>
      <c r="F16" s="11">
        <f>E16+D16</f>
        <v>17846</v>
      </c>
      <c r="G16" s="12" t="s">
        <v>59</v>
      </c>
      <c r="H16" s="12">
        <f>319+23</f>
        <v>342</v>
      </c>
      <c r="I16" s="12">
        <f>32</f>
        <v>32</v>
      </c>
      <c r="J16" s="12">
        <f t="shared" si="1"/>
        <v>374</v>
      </c>
      <c r="K16" s="35">
        <f t="shared" si="2"/>
        <v>18220</v>
      </c>
    </row>
    <row r="17" spans="2:11" x14ac:dyDescent="0.25">
      <c r="B17" s="34" t="s">
        <v>112</v>
      </c>
      <c r="C17" s="10" t="s">
        <v>115</v>
      </c>
      <c r="D17" s="13">
        <f>1643</f>
        <v>1643</v>
      </c>
      <c r="E17" s="13">
        <f>1302</f>
        <v>1302</v>
      </c>
      <c r="F17" s="11">
        <f>E17+D17</f>
        <v>2945</v>
      </c>
      <c r="G17" s="12" t="s">
        <v>59</v>
      </c>
      <c r="H17" s="12">
        <f>893+11</f>
        <v>904</v>
      </c>
      <c r="I17" s="12">
        <f>7</f>
        <v>7</v>
      </c>
      <c r="J17" s="12">
        <f t="shared" si="1"/>
        <v>911</v>
      </c>
      <c r="K17" s="35">
        <f t="shared" si="2"/>
        <v>3856</v>
      </c>
    </row>
    <row r="18" spans="2:11" x14ac:dyDescent="0.25">
      <c r="B18" s="34" t="s">
        <v>60</v>
      </c>
      <c r="C18" s="10" t="s">
        <v>82</v>
      </c>
      <c r="D18" s="13">
        <f>462</f>
        <v>462</v>
      </c>
      <c r="E18" s="13">
        <f>3592</f>
        <v>3592</v>
      </c>
      <c r="F18" s="11">
        <f t="shared" si="0"/>
        <v>4054</v>
      </c>
      <c r="G18" s="12" t="s">
        <v>59</v>
      </c>
      <c r="H18" s="12">
        <f>106+2</f>
        <v>108</v>
      </c>
      <c r="I18" s="12">
        <f>63</f>
        <v>63</v>
      </c>
      <c r="J18" s="12">
        <f t="shared" si="1"/>
        <v>171</v>
      </c>
      <c r="K18" s="35">
        <f t="shared" si="2"/>
        <v>4225</v>
      </c>
    </row>
    <row r="19" spans="2:11" ht="15.75" thickBot="1" x14ac:dyDescent="0.3">
      <c r="B19" s="36" t="s">
        <v>61</v>
      </c>
      <c r="C19" s="37"/>
      <c r="D19" s="38">
        <f t="shared" ref="D19:K19" si="3">SUM(D12:D18)</f>
        <v>6446</v>
      </c>
      <c r="E19" s="38">
        <f t="shared" si="3"/>
        <v>121420</v>
      </c>
      <c r="F19" s="39">
        <f t="shared" si="3"/>
        <v>127866</v>
      </c>
      <c r="G19" s="40">
        <f t="shared" si="3"/>
        <v>3</v>
      </c>
      <c r="H19" s="38">
        <f t="shared" si="3"/>
        <v>7801</v>
      </c>
      <c r="I19" s="38">
        <f t="shared" si="3"/>
        <v>439</v>
      </c>
      <c r="J19" s="38">
        <f t="shared" si="3"/>
        <v>8243</v>
      </c>
      <c r="K19" s="39">
        <f t="shared" si="3"/>
        <v>136109</v>
      </c>
    </row>
    <row r="20" spans="2:11" x14ac:dyDescent="0.25">
      <c r="B20" s="27" t="s">
        <v>97</v>
      </c>
      <c r="D20" s="2"/>
      <c r="E20" s="2"/>
      <c r="F20" s="2"/>
      <c r="G20" s="2"/>
      <c r="H20" s="2"/>
      <c r="I20" s="2"/>
      <c r="J20" s="2"/>
      <c r="K20" s="2"/>
    </row>
    <row r="21" spans="2:11" x14ac:dyDescent="0.25">
      <c r="B21" s="27"/>
      <c r="D21" s="2"/>
      <c r="E21" s="2"/>
      <c r="F21" s="2"/>
      <c r="G21" s="2"/>
      <c r="H21" s="2"/>
      <c r="I21" s="2"/>
      <c r="J21" s="2"/>
      <c r="K21" s="2"/>
    </row>
    <row r="22" spans="2:11" x14ac:dyDescent="0.25"/>
    <row r="23" spans="2:11" x14ac:dyDescent="0.25"/>
    <row r="24" spans="2:11" x14ac:dyDescent="0.25"/>
    <row r="25" spans="2:11" x14ac:dyDescent="0.25"/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ht="24" customHeight="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ht="1.5" customHeight="1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9" ht="30.75" customHeight="1" x14ac:dyDescent="0.25"/>
    <row r="125" ht="23.25" customHeight="1" x14ac:dyDescent="0.25"/>
    <row r="145" ht="20.25" customHeight="1" x14ac:dyDescent="0.25"/>
    <row r="146" ht="37.5" customHeight="1" x14ac:dyDescent="0.25"/>
    <row r="147" ht="51.75" customHeight="1" x14ac:dyDescent="0.25"/>
    <row r="153" ht="23.25" customHeight="1" x14ac:dyDescent="0.25"/>
    <row r="157" ht="28.5" customHeight="1" x14ac:dyDescent="0.25"/>
    <row r="158" ht="36.75" customHeight="1" x14ac:dyDescent="0.25"/>
    <row r="164" ht="21.75" customHeight="1" x14ac:dyDescent="0.25"/>
    <row r="168" ht="31.5" customHeight="1" x14ac:dyDescent="0.25"/>
    <row r="169" ht="58.5" customHeight="1" x14ac:dyDescent="0.25"/>
    <row r="181" ht="27" customHeight="1" x14ac:dyDescent="0.25"/>
    <row r="182" ht="38.25" customHeight="1" x14ac:dyDescent="0.25"/>
    <row r="195" ht="41.25" customHeight="1" x14ac:dyDescent="0.25"/>
    <row r="202" ht="36.75" customHeight="1" x14ac:dyDescent="0.25"/>
    <row r="207" ht="21.75" customHeight="1" x14ac:dyDescent="0.25"/>
    <row r="208" ht="41.25" customHeight="1" x14ac:dyDescent="0.25"/>
    <row r="220" x14ac:dyDescent="0.25"/>
    <row r="221" ht="41.25" customHeight="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ht="24" customHeight="1" x14ac:dyDescent="0.25"/>
    <row r="229" x14ac:dyDescent="0.25"/>
    <row r="235" ht="41.25" customHeight="1" x14ac:dyDescent="0.25"/>
    <row r="249" ht="43.5" customHeight="1" x14ac:dyDescent="0.25"/>
    <row r="263" ht="31.5" customHeight="1" x14ac:dyDescent="0.25"/>
    <row r="277" ht="39.75" customHeight="1" x14ac:dyDescent="0.25"/>
    <row r="285" ht="29.25" customHeight="1" x14ac:dyDescent="0.25"/>
    <row r="294" ht="17.25" customHeight="1" x14ac:dyDescent="0.25"/>
    <row r="296" ht="30" customHeight="1" x14ac:dyDescent="0.25"/>
    <row r="308" ht="19.5" customHeight="1" x14ac:dyDescent="0.25"/>
    <row r="314" ht="17.25" customHeight="1" x14ac:dyDescent="0.25"/>
    <row r="328" ht="1.5" customHeight="1" x14ac:dyDescent="0.25"/>
    <row r="329" ht="33" customHeight="1" x14ac:dyDescent="0.25"/>
  </sheetData>
  <pageMargins left="0.45" right="0.45" top="0.5" bottom="0.5" header="0.3" footer="0.3"/>
  <pageSetup scale="65" orientation="portrait" r:id="rId1"/>
  <headerFooter>
    <oddFooter>&amp;L&amp;8&amp;Z&amp;F</oddFooter>
  </headerFooter>
  <rowBreaks count="1" manualBreakCount="1">
    <brk id="383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 codeName="Sheet2">
    <tabColor rgb="FF92D050"/>
  </sheetPr>
  <dimension ref="A1:I358"/>
  <sheetViews>
    <sheetView zoomScaleNormal="100" workbookViewId="0">
      <pane xSplit="1" ySplit="4" topLeftCell="B5" activePane="bottomRight" state="frozen"/>
      <selection activeCell="B1" sqref="B1"/>
      <selection pane="topRight" activeCell="C1" sqref="C1"/>
      <selection pane="bottomLeft" activeCell="B5" sqref="B5"/>
      <selection pane="bottomRight" activeCell="K19" sqref="K19"/>
    </sheetView>
  </sheetViews>
  <sheetFormatPr defaultRowHeight="15" customHeight="1" x14ac:dyDescent="0.25"/>
  <cols>
    <col min="1" max="1" width="66" bestFit="1" customWidth="1"/>
    <col min="2" max="2" width="11.5703125" style="16" customWidth="1"/>
    <col min="3" max="3" width="11.85546875" style="15" customWidth="1"/>
    <col min="4" max="4" width="11.5703125" style="16" customWidth="1"/>
    <col min="5" max="8" width="13.42578125" style="16" customWidth="1"/>
    <col min="9" max="9" width="12.140625" style="16" customWidth="1"/>
    <col min="10" max="10" width="12.7109375" bestFit="1" customWidth="1"/>
    <col min="11" max="11" width="11.5703125" customWidth="1"/>
    <col min="12" max="12" width="11.85546875" customWidth="1"/>
    <col min="13" max="13" width="11.5703125" customWidth="1"/>
    <col min="14" max="17" width="13.42578125" customWidth="1"/>
    <col min="18" max="18" width="12.140625" customWidth="1"/>
  </cols>
  <sheetData>
    <row r="1" spans="1:9" ht="21" x14ac:dyDescent="0.35">
      <c r="A1" s="41" t="s">
        <v>110</v>
      </c>
      <c r="C1" s="17"/>
    </row>
    <row r="2" spans="1:9" ht="16.5" thickBot="1" x14ac:dyDescent="0.3">
      <c r="A2" s="7" t="s">
        <v>105</v>
      </c>
    </row>
    <row r="3" spans="1:9" ht="27" customHeight="1" thickTop="1" x14ac:dyDescent="0.25">
      <c r="A3" s="9"/>
      <c r="B3" s="44" t="s">
        <v>123</v>
      </c>
      <c r="C3" s="45"/>
      <c r="D3" s="45"/>
      <c r="E3" s="45"/>
      <c r="F3" s="45"/>
      <c r="G3" s="45"/>
      <c r="H3" s="45"/>
      <c r="I3" s="46"/>
    </row>
    <row r="4" spans="1:9" ht="45" customHeight="1" thickBot="1" x14ac:dyDescent="0.3">
      <c r="A4" s="3" t="s">
        <v>104</v>
      </c>
      <c r="B4" s="18" t="s">
        <v>70</v>
      </c>
      <c r="C4" s="19" t="s">
        <v>71</v>
      </c>
      <c r="D4" s="19" t="s">
        <v>76</v>
      </c>
      <c r="E4" s="19" t="s">
        <v>77</v>
      </c>
      <c r="F4" s="19" t="s">
        <v>111</v>
      </c>
      <c r="G4" s="19" t="s">
        <v>112</v>
      </c>
      <c r="H4" s="19" t="s">
        <v>72</v>
      </c>
      <c r="I4" s="20" t="s">
        <v>69</v>
      </c>
    </row>
    <row r="5" spans="1:9" x14ac:dyDescent="0.25">
      <c r="A5" s="5" t="s">
        <v>102</v>
      </c>
      <c r="B5" s="21">
        <f>1</f>
        <v>1</v>
      </c>
      <c r="C5" s="22" t="s">
        <v>59</v>
      </c>
      <c r="D5" s="22" t="s">
        <v>59</v>
      </c>
      <c r="E5" s="22" t="s">
        <v>59</v>
      </c>
      <c r="F5" s="22" t="s">
        <v>59</v>
      </c>
      <c r="G5" s="22" t="s">
        <v>59</v>
      </c>
      <c r="H5" s="22" t="s">
        <v>59</v>
      </c>
      <c r="I5" s="23">
        <f t="shared" ref="I5:I15" si="0">SUM(B5:H5)</f>
        <v>1</v>
      </c>
    </row>
    <row r="6" spans="1:9" x14ac:dyDescent="0.25">
      <c r="A6" s="5" t="s">
        <v>30</v>
      </c>
      <c r="B6" s="21">
        <f>1</f>
        <v>1</v>
      </c>
      <c r="C6" s="22" t="s">
        <v>59</v>
      </c>
      <c r="D6" s="22" t="s">
        <v>59</v>
      </c>
      <c r="E6" s="22" t="s">
        <v>59</v>
      </c>
      <c r="F6" s="22" t="s">
        <v>59</v>
      </c>
      <c r="G6" s="22" t="s">
        <v>59</v>
      </c>
      <c r="H6" s="22" t="s">
        <v>59</v>
      </c>
      <c r="I6" s="23">
        <f t="shared" si="0"/>
        <v>1</v>
      </c>
    </row>
    <row r="7" spans="1:9" x14ac:dyDescent="0.25">
      <c r="A7" s="5" t="s">
        <v>103</v>
      </c>
      <c r="B7" s="21">
        <f>2</f>
        <v>2</v>
      </c>
      <c r="C7" s="22" t="s">
        <v>59</v>
      </c>
      <c r="D7" s="22" t="s">
        <v>59</v>
      </c>
      <c r="E7" s="22" t="s">
        <v>59</v>
      </c>
      <c r="F7" s="22" t="s">
        <v>59</v>
      </c>
      <c r="G7" s="22" t="s">
        <v>59</v>
      </c>
      <c r="H7" s="22" t="s">
        <v>59</v>
      </c>
      <c r="I7" s="23">
        <f t="shared" si="0"/>
        <v>2</v>
      </c>
    </row>
    <row r="8" spans="1:9" x14ac:dyDescent="0.25">
      <c r="A8" s="4" t="s">
        <v>18</v>
      </c>
      <c r="B8" s="21">
        <f>55</f>
        <v>55</v>
      </c>
      <c r="C8" s="22" t="s">
        <v>59</v>
      </c>
      <c r="D8" s="22" t="s">
        <v>59</v>
      </c>
      <c r="E8" s="22" t="s">
        <v>59</v>
      </c>
      <c r="F8" s="22" t="s">
        <v>59</v>
      </c>
      <c r="G8" s="22" t="s">
        <v>59</v>
      </c>
      <c r="H8" s="22">
        <v>87</v>
      </c>
      <c r="I8" s="23">
        <f t="shared" si="0"/>
        <v>142</v>
      </c>
    </row>
    <row r="9" spans="1:9" x14ac:dyDescent="0.25">
      <c r="A9" s="5" t="s">
        <v>98</v>
      </c>
      <c r="B9" s="21">
        <f>1</f>
        <v>1</v>
      </c>
      <c r="C9" s="22" t="s">
        <v>59</v>
      </c>
      <c r="D9" s="22" t="s">
        <v>59</v>
      </c>
      <c r="E9" s="22" t="s">
        <v>59</v>
      </c>
      <c r="F9" s="22" t="s">
        <v>59</v>
      </c>
      <c r="G9" s="22" t="s">
        <v>59</v>
      </c>
      <c r="H9" s="22" t="s">
        <v>59</v>
      </c>
      <c r="I9" s="23">
        <f t="shared" si="0"/>
        <v>1</v>
      </c>
    </row>
    <row r="10" spans="1:9" x14ac:dyDescent="0.25">
      <c r="A10" s="4" t="s">
        <v>62</v>
      </c>
      <c r="B10" s="21">
        <f>3219</f>
        <v>3219</v>
      </c>
      <c r="C10" s="22">
        <f>144</f>
        <v>144</v>
      </c>
      <c r="D10" s="22">
        <f>15+16</f>
        <v>31</v>
      </c>
      <c r="E10" s="22" t="s">
        <v>59</v>
      </c>
      <c r="F10" s="22">
        <f>290</f>
        <v>290</v>
      </c>
      <c r="G10" s="22" t="s">
        <v>59</v>
      </c>
      <c r="H10" s="22">
        <f>13+5</f>
        <v>18</v>
      </c>
      <c r="I10" s="23">
        <f t="shared" si="0"/>
        <v>3702</v>
      </c>
    </row>
    <row r="11" spans="1:9" ht="14.25" customHeight="1" x14ac:dyDescent="0.25">
      <c r="A11" s="4" t="s">
        <v>1</v>
      </c>
      <c r="B11" s="21">
        <f>1</f>
        <v>1</v>
      </c>
      <c r="C11" s="22" t="s">
        <v>59</v>
      </c>
      <c r="D11" s="22" t="s">
        <v>59</v>
      </c>
      <c r="E11" s="22" t="s">
        <v>59</v>
      </c>
      <c r="F11" s="22" t="s">
        <v>59</v>
      </c>
      <c r="G11" s="22" t="s">
        <v>59</v>
      </c>
      <c r="H11" s="22" t="s">
        <v>59</v>
      </c>
      <c r="I11" s="23">
        <f t="shared" si="0"/>
        <v>1</v>
      </c>
    </row>
    <row r="12" spans="1:9" x14ac:dyDescent="0.25">
      <c r="A12" s="5" t="s">
        <v>116</v>
      </c>
      <c r="B12" s="21" t="s">
        <v>59</v>
      </c>
      <c r="C12" s="22" t="s">
        <v>59</v>
      </c>
      <c r="D12" s="22" t="s">
        <v>59</v>
      </c>
      <c r="E12" s="22" t="s">
        <v>59</v>
      </c>
      <c r="F12" s="22">
        <f>40</f>
        <v>40</v>
      </c>
      <c r="G12" s="22" t="s">
        <v>59</v>
      </c>
      <c r="H12" s="22" t="s">
        <v>59</v>
      </c>
      <c r="I12" s="23">
        <f t="shared" si="0"/>
        <v>40</v>
      </c>
    </row>
    <row r="13" spans="1:9" x14ac:dyDescent="0.25">
      <c r="A13" s="4" t="s">
        <v>75</v>
      </c>
      <c r="B13" s="21">
        <f>3</f>
        <v>3</v>
      </c>
      <c r="C13" s="22" t="s">
        <v>59</v>
      </c>
      <c r="D13" s="22" t="s">
        <v>59</v>
      </c>
      <c r="E13" s="22" t="s">
        <v>59</v>
      </c>
      <c r="F13" s="22" t="s">
        <v>59</v>
      </c>
      <c r="G13" s="22" t="s">
        <v>59</v>
      </c>
      <c r="H13" s="22" t="s">
        <v>59</v>
      </c>
      <c r="I13" s="23">
        <f t="shared" si="0"/>
        <v>3</v>
      </c>
    </row>
    <row r="14" spans="1:9" x14ac:dyDescent="0.25">
      <c r="A14" s="4" t="s">
        <v>35</v>
      </c>
      <c r="B14" s="21" t="s">
        <v>59</v>
      </c>
      <c r="C14" s="22" t="s">
        <v>59</v>
      </c>
      <c r="D14" s="22" t="s">
        <v>59</v>
      </c>
      <c r="E14" s="22" t="s">
        <v>59</v>
      </c>
      <c r="F14" s="22" t="s">
        <v>59</v>
      </c>
      <c r="G14" s="22">
        <f>1</f>
        <v>1</v>
      </c>
      <c r="H14" s="22" t="s">
        <v>59</v>
      </c>
      <c r="I14" s="23">
        <f t="shared" si="0"/>
        <v>1</v>
      </c>
    </row>
    <row r="15" spans="1:9" x14ac:dyDescent="0.25">
      <c r="A15" s="4" t="s">
        <v>36</v>
      </c>
      <c r="B15" s="21">
        <v>0</v>
      </c>
      <c r="C15" s="22" t="s">
        <v>59</v>
      </c>
      <c r="D15" s="22" t="s">
        <v>59</v>
      </c>
      <c r="E15" s="22" t="s">
        <v>59</v>
      </c>
      <c r="F15" s="22">
        <f>1</f>
        <v>1</v>
      </c>
      <c r="G15" s="22">
        <v>10</v>
      </c>
      <c r="H15" s="22" t="s">
        <v>59</v>
      </c>
      <c r="I15" s="23">
        <f t="shared" si="0"/>
        <v>11</v>
      </c>
    </row>
    <row r="16" spans="1:9" x14ac:dyDescent="0.25">
      <c r="A16" s="4" t="s">
        <v>14</v>
      </c>
      <c r="B16" s="21">
        <f>75</f>
        <v>75</v>
      </c>
      <c r="C16" s="22">
        <f>2</f>
        <v>2</v>
      </c>
      <c r="D16" s="22" t="s">
        <v>59</v>
      </c>
      <c r="E16" s="22" t="s">
        <v>59</v>
      </c>
      <c r="F16" s="22" t="s">
        <v>59</v>
      </c>
      <c r="G16" s="22" t="s">
        <v>59</v>
      </c>
      <c r="H16" s="22">
        <f>6</f>
        <v>6</v>
      </c>
      <c r="I16" s="23">
        <f t="shared" ref="I16:I59" si="1">SUM(B16:H16)</f>
        <v>83</v>
      </c>
    </row>
    <row r="17" spans="1:9" x14ac:dyDescent="0.25">
      <c r="A17" s="4" t="s">
        <v>15</v>
      </c>
      <c r="B17" s="21">
        <f>3</f>
        <v>3</v>
      </c>
      <c r="C17" s="22">
        <f>1</f>
        <v>1</v>
      </c>
      <c r="D17" s="22" t="s">
        <v>59</v>
      </c>
      <c r="E17" s="22" t="s">
        <v>59</v>
      </c>
      <c r="F17" s="22">
        <f>3</f>
        <v>3</v>
      </c>
      <c r="G17" s="22" t="s">
        <v>59</v>
      </c>
      <c r="H17" s="22" t="s">
        <v>59</v>
      </c>
      <c r="I17" s="23">
        <f t="shared" si="1"/>
        <v>7</v>
      </c>
    </row>
    <row r="18" spans="1:9" x14ac:dyDescent="0.25">
      <c r="A18" s="4" t="s">
        <v>43</v>
      </c>
      <c r="B18" s="21">
        <f>136</f>
        <v>136</v>
      </c>
      <c r="C18" s="22" t="s">
        <v>59</v>
      </c>
      <c r="D18" s="22" t="s">
        <v>59</v>
      </c>
      <c r="E18" s="22" t="s">
        <v>59</v>
      </c>
      <c r="F18" s="22" t="s">
        <v>59</v>
      </c>
      <c r="G18" s="22" t="s">
        <v>59</v>
      </c>
      <c r="H18" s="22">
        <v>4</v>
      </c>
      <c r="I18" s="23">
        <f t="shared" si="1"/>
        <v>140</v>
      </c>
    </row>
    <row r="19" spans="1:9" x14ac:dyDescent="0.25">
      <c r="A19" s="4" t="s">
        <v>68</v>
      </c>
      <c r="B19" s="21">
        <v>2</v>
      </c>
      <c r="C19" s="22" t="s">
        <v>59</v>
      </c>
      <c r="D19" s="22" t="s">
        <v>59</v>
      </c>
      <c r="E19" s="22" t="s">
        <v>59</v>
      </c>
      <c r="F19" s="22" t="s">
        <v>59</v>
      </c>
      <c r="G19" s="22" t="s">
        <v>59</v>
      </c>
      <c r="H19" s="22" t="s">
        <v>59</v>
      </c>
      <c r="I19" s="23">
        <f t="shared" si="1"/>
        <v>2</v>
      </c>
    </row>
    <row r="20" spans="1:9" x14ac:dyDescent="0.25">
      <c r="A20" s="4" t="s">
        <v>40</v>
      </c>
      <c r="B20" s="21">
        <f>1892</f>
        <v>1892</v>
      </c>
      <c r="C20" s="22">
        <f>1</f>
        <v>1</v>
      </c>
      <c r="D20" s="22">
        <f>9</f>
        <v>9</v>
      </c>
      <c r="E20" s="22" t="s">
        <v>59</v>
      </c>
      <c r="F20" s="22">
        <f>59</f>
        <v>59</v>
      </c>
      <c r="G20" s="22" t="s">
        <v>59</v>
      </c>
      <c r="H20" s="22">
        <f>15</f>
        <v>15</v>
      </c>
      <c r="I20" s="23">
        <f t="shared" si="1"/>
        <v>1976</v>
      </c>
    </row>
    <row r="21" spans="1:9" x14ac:dyDescent="0.25">
      <c r="A21" s="4" t="s">
        <v>107</v>
      </c>
      <c r="B21" s="21">
        <v>1</v>
      </c>
      <c r="C21" s="22" t="s">
        <v>59</v>
      </c>
      <c r="D21" s="22" t="s">
        <v>59</v>
      </c>
      <c r="E21" s="22" t="s">
        <v>59</v>
      </c>
      <c r="F21" s="22" t="s">
        <v>59</v>
      </c>
      <c r="G21" s="22" t="s">
        <v>59</v>
      </c>
      <c r="H21" s="22" t="s">
        <v>59</v>
      </c>
      <c r="I21" s="23">
        <f t="shared" si="1"/>
        <v>1</v>
      </c>
    </row>
    <row r="22" spans="1:9" x14ac:dyDescent="0.25">
      <c r="A22" s="4" t="s">
        <v>39</v>
      </c>
      <c r="B22" s="21">
        <f>425</f>
        <v>425</v>
      </c>
      <c r="C22" s="22" t="s">
        <v>59</v>
      </c>
      <c r="D22" s="22">
        <f>1</f>
        <v>1</v>
      </c>
      <c r="E22" s="22" t="s">
        <v>59</v>
      </c>
      <c r="F22" s="22">
        <f>2</f>
        <v>2</v>
      </c>
      <c r="G22" s="22" t="s">
        <v>59</v>
      </c>
      <c r="H22" s="22">
        <f>159</f>
        <v>159</v>
      </c>
      <c r="I22" s="23">
        <f t="shared" si="1"/>
        <v>587</v>
      </c>
    </row>
    <row r="23" spans="1:9" x14ac:dyDescent="0.25">
      <c r="A23" s="4" t="s">
        <v>50</v>
      </c>
      <c r="B23" s="21">
        <f>2</f>
        <v>2</v>
      </c>
      <c r="C23" s="22" t="s">
        <v>59</v>
      </c>
      <c r="D23" s="22" t="s">
        <v>59</v>
      </c>
      <c r="E23" s="22" t="s">
        <v>59</v>
      </c>
      <c r="F23" s="22" t="s">
        <v>59</v>
      </c>
      <c r="G23" s="22" t="s">
        <v>59</v>
      </c>
      <c r="H23" s="22" t="s">
        <v>59</v>
      </c>
      <c r="I23" s="23">
        <f t="shared" si="1"/>
        <v>2</v>
      </c>
    </row>
    <row r="24" spans="1:9" x14ac:dyDescent="0.25">
      <c r="A24" s="4" t="s">
        <v>49</v>
      </c>
      <c r="B24" s="21">
        <v>1</v>
      </c>
      <c r="C24" s="22" t="s">
        <v>59</v>
      </c>
      <c r="D24" s="22" t="s">
        <v>59</v>
      </c>
      <c r="E24" s="22" t="s">
        <v>59</v>
      </c>
      <c r="F24" s="22" t="s">
        <v>59</v>
      </c>
      <c r="G24" s="22" t="s">
        <v>59</v>
      </c>
      <c r="H24" s="22" t="s">
        <v>59</v>
      </c>
      <c r="I24" s="23">
        <f t="shared" si="1"/>
        <v>1</v>
      </c>
    </row>
    <row r="25" spans="1:9" x14ac:dyDescent="0.25">
      <c r="A25" s="4" t="s">
        <v>53</v>
      </c>
      <c r="B25" s="21">
        <f>2</f>
        <v>2</v>
      </c>
      <c r="C25" s="22" t="s">
        <v>59</v>
      </c>
      <c r="D25" s="22" t="s">
        <v>59</v>
      </c>
      <c r="E25" s="22" t="s">
        <v>59</v>
      </c>
      <c r="F25" s="22" t="s">
        <v>59</v>
      </c>
      <c r="G25" s="22" t="s">
        <v>59</v>
      </c>
      <c r="H25" s="22" t="s">
        <v>59</v>
      </c>
      <c r="I25" s="23">
        <f t="shared" si="1"/>
        <v>2</v>
      </c>
    </row>
    <row r="26" spans="1:9" x14ac:dyDescent="0.25">
      <c r="A26" s="4" t="s">
        <v>92</v>
      </c>
      <c r="B26" s="21">
        <f>2</f>
        <v>2</v>
      </c>
      <c r="C26" s="22" t="s">
        <v>59</v>
      </c>
      <c r="D26" s="22" t="s">
        <v>59</v>
      </c>
      <c r="E26" s="22" t="s">
        <v>59</v>
      </c>
      <c r="F26" s="22" t="s">
        <v>59</v>
      </c>
      <c r="G26" s="22" t="s">
        <v>59</v>
      </c>
      <c r="H26" s="22" t="s">
        <v>59</v>
      </c>
      <c r="I26" s="23">
        <f t="shared" si="1"/>
        <v>2</v>
      </c>
    </row>
    <row r="27" spans="1:9" x14ac:dyDescent="0.25">
      <c r="A27" s="4" t="s">
        <v>48</v>
      </c>
      <c r="B27" s="21" t="s">
        <v>59</v>
      </c>
      <c r="C27" s="22" t="s">
        <v>59</v>
      </c>
      <c r="D27" s="22" t="s">
        <v>59</v>
      </c>
      <c r="E27" s="22" t="s">
        <v>59</v>
      </c>
      <c r="F27" s="22" t="s">
        <v>59</v>
      </c>
      <c r="G27" s="22" t="s">
        <v>59</v>
      </c>
      <c r="H27" s="22">
        <f>1</f>
        <v>1</v>
      </c>
      <c r="I27" s="23">
        <f t="shared" si="1"/>
        <v>1</v>
      </c>
    </row>
    <row r="28" spans="1:9" x14ac:dyDescent="0.25">
      <c r="A28" s="4" t="s">
        <v>51</v>
      </c>
      <c r="B28" s="21">
        <f>6</f>
        <v>6</v>
      </c>
      <c r="C28" s="22" t="s">
        <v>59</v>
      </c>
      <c r="D28" s="22" t="s">
        <v>59</v>
      </c>
      <c r="E28" s="22" t="s">
        <v>59</v>
      </c>
      <c r="F28" s="22" t="s">
        <v>59</v>
      </c>
      <c r="G28" s="22" t="s">
        <v>59</v>
      </c>
      <c r="H28" s="22" t="s">
        <v>59</v>
      </c>
      <c r="I28" s="23">
        <f t="shared" si="1"/>
        <v>6</v>
      </c>
    </row>
    <row r="29" spans="1:9" x14ac:dyDescent="0.25">
      <c r="A29" s="4" t="s">
        <v>93</v>
      </c>
      <c r="B29" s="21">
        <f>1</f>
        <v>1</v>
      </c>
      <c r="C29" s="22" t="s">
        <v>59</v>
      </c>
      <c r="D29" s="22" t="s">
        <v>59</v>
      </c>
      <c r="E29" s="22" t="s">
        <v>59</v>
      </c>
      <c r="F29" s="22" t="s">
        <v>59</v>
      </c>
      <c r="G29" s="22" t="s">
        <v>59</v>
      </c>
      <c r="H29" s="22" t="s">
        <v>59</v>
      </c>
      <c r="I29" s="23">
        <f t="shared" si="1"/>
        <v>1</v>
      </c>
    </row>
    <row r="30" spans="1:9" x14ac:dyDescent="0.25">
      <c r="A30" s="4" t="s">
        <v>25</v>
      </c>
      <c r="B30" s="21">
        <f>3</f>
        <v>3</v>
      </c>
      <c r="C30" s="22" t="s">
        <v>59</v>
      </c>
      <c r="D30" s="22" t="s">
        <v>59</v>
      </c>
      <c r="E30" s="22" t="s">
        <v>59</v>
      </c>
      <c r="F30" s="22" t="s">
        <v>59</v>
      </c>
      <c r="G30" s="22" t="s">
        <v>59</v>
      </c>
      <c r="H30" s="22" t="s">
        <v>59</v>
      </c>
      <c r="I30" s="23">
        <f t="shared" si="1"/>
        <v>3</v>
      </c>
    </row>
    <row r="31" spans="1:9" x14ac:dyDescent="0.25">
      <c r="A31" s="4" t="s">
        <v>2</v>
      </c>
      <c r="B31" s="21">
        <f>5</f>
        <v>5</v>
      </c>
      <c r="C31" s="22" t="s">
        <v>59</v>
      </c>
      <c r="D31" s="22" t="s">
        <v>59</v>
      </c>
      <c r="E31" s="22" t="s">
        <v>59</v>
      </c>
      <c r="F31" s="22">
        <f>1</f>
        <v>1</v>
      </c>
      <c r="G31" s="22" t="s">
        <v>59</v>
      </c>
      <c r="H31" s="22">
        <f>17</f>
        <v>17</v>
      </c>
      <c r="I31" s="23">
        <f t="shared" si="1"/>
        <v>23</v>
      </c>
    </row>
    <row r="32" spans="1:9" x14ac:dyDescent="0.25">
      <c r="A32" s="4" t="s">
        <v>24</v>
      </c>
      <c r="B32" s="21">
        <f>1</f>
        <v>1</v>
      </c>
      <c r="C32" s="22" t="s">
        <v>59</v>
      </c>
      <c r="D32" s="22" t="s">
        <v>59</v>
      </c>
      <c r="E32" s="22" t="s">
        <v>59</v>
      </c>
      <c r="F32" s="22" t="s">
        <v>59</v>
      </c>
      <c r="G32" s="22" t="s">
        <v>59</v>
      </c>
      <c r="H32" s="22" t="s">
        <v>59</v>
      </c>
      <c r="I32" s="23">
        <f t="shared" si="1"/>
        <v>1</v>
      </c>
    </row>
    <row r="33" spans="1:9" x14ac:dyDescent="0.25">
      <c r="A33" s="4" t="s">
        <v>44</v>
      </c>
      <c r="B33" s="21">
        <f>1039</f>
        <v>1039</v>
      </c>
      <c r="C33" s="22">
        <f>1950</f>
        <v>1950</v>
      </c>
      <c r="D33" s="22">
        <f>2882</f>
        <v>2882</v>
      </c>
      <c r="E33" s="22" t="s">
        <v>59</v>
      </c>
      <c r="F33" s="22">
        <f>3258</f>
        <v>3258</v>
      </c>
      <c r="G33" s="22" t="s">
        <v>59</v>
      </c>
      <c r="H33" s="22">
        <f>101</f>
        <v>101</v>
      </c>
      <c r="I33" s="23">
        <f t="shared" si="1"/>
        <v>9230</v>
      </c>
    </row>
    <row r="34" spans="1:9" x14ac:dyDescent="0.25">
      <c r="A34" s="4" t="s">
        <v>31</v>
      </c>
      <c r="B34" s="21">
        <v>1</v>
      </c>
      <c r="C34" s="22" t="s">
        <v>59</v>
      </c>
      <c r="D34" s="22" t="s">
        <v>59</v>
      </c>
      <c r="E34" s="22" t="s">
        <v>59</v>
      </c>
      <c r="F34" s="22" t="s">
        <v>59</v>
      </c>
      <c r="G34" s="22" t="s">
        <v>59</v>
      </c>
      <c r="H34" s="22" t="s">
        <v>59</v>
      </c>
      <c r="I34" s="23">
        <f t="shared" si="1"/>
        <v>1</v>
      </c>
    </row>
    <row r="35" spans="1:9" x14ac:dyDescent="0.25">
      <c r="A35" s="4" t="s">
        <v>67</v>
      </c>
      <c r="B35" s="21">
        <f>233</f>
        <v>233</v>
      </c>
      <c r="C35" s="22">
        <f>6</f>
        <v>6</v>
      </c>
      <c r="D35" s="22">
        <f>10</f>
        <v>10</v>
      </c>
      <c r="E35" s="22" t="s">
        <v>59</v>
      </c>
      <c r="F35" s="22">
        <f>38</f>
        <v>38</v>
      </c>
      <c r="G35" s="22">
        <f>893</f>
        <v>893</v>
      </c>
      <c r="H35" s="22">
        <f>18</f>
        <v>18</v>
      </c>
      <c r="I35" s="23">
        <f t="shared" si="1"/>
        <v>1198</v>
      </c>
    </row>
    <row r="36" spans="1:9" x14ac:dyDescent="0.25">
      <c r="A36" s="4" t="s">
        <v>11</v>
      </c>
      <c r="B36" s="21">
        <f>1846</f>
        <v>1846</v>
      </c>
      <c r="C36" s="22">
        <f>912</f>
        <v>912</v>
      </c>
      <c r="D36" s="22">
        <f>2</f>
        <v>2</v>
      </c>
      <c r="E36" s="22" t="s">
        <v>59</v>
      </c>
      <c r="F36" s="22">
        <f>102</f>
        <v>102</v>
      </c>
      <c r="G36" s="22" t="s">
        <v>59</v>
      </c>
      <c r="H36" s="22">
        <f>172</f>
        <v>172</v>
      </c>
      <c r="I36" s="23">
        <f t="shared" si="1"/>
        <v>3034</v>
      </c>
    </row>
    <row r="37" spans="1:9" x14ac:dyDescent="0.25">
      <c r="A37" s="4" t="s">
        <v>13</v>
      </c>
      <c r="B37" s="21">
        <f>187</f>
        <v>187</v>
      </c>
      <c r="C37" s="22">
        <f>76</f>
        <v>76</v>
      </c>
      <c r="D37" s="22" t="s">
        <v>59</v>
      </c>
      <c r="E37" s="22" t="s">
        <v>59</v>
      </c>
      <c r="F37" s="22">
        <f>1</f>
        <v>1</v>
      </c>
      <c r="G37" s="22" t="s">
        <v>59</v>
      </c>
      <c r="H37" s="22">
        <f>24</f>
        <v>24</v>
      </c>
      <c r="I37" s="23">
        <f t="shared" si="1"/>
        <v>288</v>
      </c>
    </row>
    <row r="38" spans="1:9" x14ac:dyDescent="0.25">
      <c r="A38" s="4" t="s">
        <v>12</v>
      </c>
      <c r="B38" s="21">
        <f>11</f>
        <v>11</v>
      </c>
      <c r="C38" s="22" t="s">
        <v>59</v>
      </c>
      <c r="D38" s="22" t="s">
        <v>59</v>
      </c>
      <c r="E38" s="22" t="s">
        <v>59</v>
      </c>
      <c r="F38" s="22" t="s">
        <v>59</v>
      </c>
      <c r="G38" s="22" t="s">
        <v>59</v>
      </c>
      <c r="H38" s="22" t="s">
        <v>59</v>
      </c>
      <c r="I38" s="23">
        <f t="shared" si="1"/>
        <v>11</v>
      </c>
    </row>
    <row r="39" spans="1:9" x14ac:dyDescent="0.25">
      <c r="A39" s="4" t="s">
        <v>64</v>
      </c>
      <c r="B39" s="21">
        <f>1</f>
        <v>1</v>
      </c>
      <c r="C39" s="22" t="s">
        <v>59</v>
      </c>
      <c r="D39" s="22">
        <f>1</f>
        <v>1</v>
      </c>
      <c r="E39" s="22" t="s">
        <v>59</v>
      </c>
      <c r="F39" s="22">
        <f>23</f>
        <v>23</v>
      </c>
      <c r="G39" s="22">
        <f>11</f>
        <v>11</v>
      </c>
      <c r="H39" s="22">
        <f>2</f>
        <v>2</v>
      </c>
      <c r="I39" s="23">
        <f t="shared" si="1"/>
        <v>38</v>
      </c>
    </row>
    <row r="40" spans="1:9" x14ac:dyDescent="0.25">
      <c r="A40" s="4" t="s">
        <v>45</v>
      </c>
      <c r="B40" s="21">
        <f>46</f>
        <v>46</v>
      </c>
      <c r="C40" s="22">
        <f>9597</f>
        <v>9597</v>
      </c>
      <c r="D40" s="22">
        <f>8</f>
        <v>8</v>
      </c>
      <c r="E40" s="22" t="s">
        <v>59</v>
      </c>
      <c r="F40" s="22">
        <f>4433</f>
        <v>4433</v>
      </c>
      <c r="G40" s="22" t="s">
        <v>59</v>
      </c>
      <c r="H40" s="22">
        <f>1172</f>
        <v>1172</v>
      </c>
      <c r="I40" s="23">
        <f t="shared" si="1"/>
        <v>15256</v>
      </c>
    </row>
    <row r="41" spans="1:9" x14ac:dyDescent="0.25">
      <c r="A41" s="4" t="s">
        <v>20</v>
      </c>
      <c r="B41" s="21">
        <f>4</f>
        <v>4</v>
      </c>
      <c r="C41" s="22" t="s">
        <v>59</v>
      </c>
      <c r="D41" s="22" t="s">
        <v>59</v>
      </c>
      <c r="E41" s="22" t="s">
        <v>59</v>
      </c>
      <c r="F41" s="22" t="s">
        <v>59</v>
      </c>
      <c r="G41" s="22" t="s">
        <v>59</v>
      </c>
      <c r="H41" s="22" t="s">
        <v>59</v>
      </c>
      <c r="I41" s="23">
        <f t="shared" si="1"/>
        <v>4</v>
      </c>
    </row>
    <row r="42" spans="1:9" x14ac:dyDescent="0.25">
      <c r="A42" s="4" t="s">
        <v>17</v>
      </c>
      <c r="B42" s="21">
        <f>33</f>
        <v>33</v>
      </c>
      <c r="C42" s="22" t="s">
        <v>59</v>
      </c>
      <c r="D42" s="22" t="s">
        <v>59</v>
      </c>
      <c r="E42" s="22" t="s">
        <v>59</v>
      </c>
      <c r="F42" s="22" t="s">
        <v>59</v>
      </c>
      <c r="G42" s="22" t="s">
        <v>59</v>
      </c>
      <c r="H42" s="22" t="s">
        <v>59</v>
      </c>
      <c r="I42" s="23">
        <f t="shared" si="1"/>
        <v>33</v>
      </c>
    </row>
    <row r="43" spans="1:9" x14ac:dyDescent="0.25">
      <c r="A43" s="5" t="s">
        <v>101</v>
      </c>
      <c r="B43" s="21">
        <f>1</f>
        <v>1</v>
      </c>
      <c r="C43" s="22" t="s">
        <v>59</v>
      </c>
      <c r="D43" s="22" t="s">
        <v>59</v>
      </c>
      <c r="E43" s="22" t="s">
        <v>59</v>
      </c>
      <c r="F43" s="22" t="s">
        <v>59</v>
      </c>
      <c r="G43" s="22" t="s">
        <v>59</v>
      </c>
      <c r="H43" s="22" t="s">
        <v>59</v>
      </c>
      <c r="I43" s="23">
        <f t="shared" si="1"/>
        <v>1</v>
      </c>
    </row>
    <row r="44" spans="1:9" x14ac:dyDescent="0.25">
      <c r="A44" s="4" t="s">
        <v>32</v>
      </c>
      <c r="B44" s="21">
        <f>2</f>
        <v>2</v>
      </c>
      <c r="C44" s="22" t="s">
        <v>59</v>
      </c>
      <c r="D44" s="43" t="s">
        <v>59</v>
      </c>
      <c r="E44" s="22" t="s">
        <v>59</v>
      </c>
      <c r="F44" s="22">
        <v>0</v>
      </c>
      <c r="G44" s="22" t="s">
        <v>59</v>
      </c>
      <c r="H44" s="22">
        <v>0</v>
      </c>
      <c r="I44" s="23">
        <f t="shared" si="1"/>
        <v>2</v>
      </c>
    </row>
    <row r="45" spans="1:9" x14ac:dyDescent="0.25">
      <c r="A45" s="4" t="s">
        <v>117</v>
      </c>
      <c r="B45" s="42" t="s">
        <v>59</v>
      </c>
      <c r="C45" s="22" t="s">
        <v>59</v>
      </c>
      <c r="D45" s="43" t="s">
        <v>59</v>
      </c>
      <c r="E45" s="22" t="s">
        <v>59</v>
      </c>
      <c r="F45" s="22">
        <f>1</f>
        <v>1</v>
      </c>
      <c r="G45" s="22" t="s">
        <v>59</v>
      </c>
      <c r="H45" s="22">
        <v>0</v>
      </c>
      <c r="I45" s="23">
        <f t="shared" si="1"/>
        <v>1</v>
      </c>
    </row>
    <row r="46" spans="1:9" x14ac:dyDescent="0.25">
      <c r="A46" s="4" t="s">
        <v>41</v>
      </c>
      <c r="B46" s="21">
        <v>1</v>
      </c>
      <c r="C46" s="22">
        <f>20</f>
        <v>20</v>
      </c>
      <c r="D46" s="22">
        <f>129</f>
        <v>129</v>
      </c>
      <c r="E46" s="22" t="s">
        <v>59</v>
      </c>
      <c r="F46" s="22">
        <f>833</f>
        <v>833</v>
      </c>
      <c r="G46" s="22">
        <f>1316</f>
        <v>1316</v>
      </c>
      <c r="H46" s="22">
        <f>19</f>
        <v>19</v>
      </c>
      <c r="I46" s="23">
        <f t="shared" si="1"/>
        <v>2318</v>
      </c>
    </row>
    <row r="47" spans="1:9" x14ac:dyDescent="0.25">
      <c r="A47" s="4" t="s">
        <v>65</v>
      </c>
      <c r="B47" s="21">
        <f>293</f>
        <v>293</v>
      </c>
      <c r="C47" s="22">
        <f>34</f>
        <v>34</v>
      </c>
      <c r="D47" s="22">
        <f>10</f>
        <v>10</v>
      </c>
      <c r="E47" s="22" t="s">
        <v>59</v>
      </c>
      <c r="F47" s="22">
        <f>32</f>
        <v>32</v>
      </c>
      <c r="G47" s="22">
        <f>7</f>
        <v>7</v>
      </c>
      <c r="H47" s="22">
        <f>63</f>
        <v>63</v>
      </c>
      <c r="I47" s="23">
        <f t="shared" si="1"/>
        <v>439</v>
      </c>
    </row>
    <row r="48" spans="1:9" x14ac:dyDescent="0.25">
      <c r="A48" s="4" t="s">
        <v>42</v>
      </c>
      <c r="B48" s="21">
        <v>1</v>
      </c>
      <c r="C48" s="22" t="s">
        <v>59</v>
      </c>
      <c r="D48" s="22">
        <f>61</f>
        <v>61</v>
      </c>
      <c r="E48" s="22" t="s">
        <v>59</v>
      </c>
      <c r="F48" s="22">
        <f>342</f>
        <v>342</v>
      </c>
      <c r="G48" s="22">
        <f>315</f>
        <v>315</v>
      </c>
      <c r="H48" s="22">
        <v>22</v>
      </c>
      <c r="I48" s="23">
        <f t="shared" si="1"/>
        <v>741</v>
      </c>
    </row>
    <row r="49" spans="1:9" x14ac:dyDescent="0.25">
      <c r="A49" s="8" t="s">
        <v>74</v>
      </c>
      <c r="B49" s="21">
        <f>2</f>
        <v>2</v>
      </c>
      <c r="C49" s="22" t="s">
        <v>59</v>
      </c>
      <c r="D49" s="22" t="s">
        <v>59</v>
      </c>
      <c r="E49" s="22" t="s">
        <v>59</v>
      </c>
      <c r="F49" s="22" t="s">
        <v>59</v>
      </c>
      <c r="G49" s="22" t="s">
        <v>59</v>
      </c>
      <c r="H49" s="22">
        <f>7</f>
        <v>7</v>
      </c>
      <c r="I49" s="23">
        <f t="shared" si="1"/>
        <v>9</v>
      </c>
    </row>
    <row r="50" spans="1:9" x14ac:dyDescent="0.25">
      <c r="A50" s="8" t="s">
        <v>7</v>
      </c>
      <c r="B50" s="21">
        <v>7</v>
      </c>
      <c r="C50" s="22" t="s">
        <v>59</v>
      </c>
      <c r="D50" s="22" t="s">
        <v>59</v>
      </c>
      <c r="E50" s="22" t="s">
        <v>59</v>
      </c>
      <c r="F50" s="22" t="s">
        <v>59</v>
      </c>
      <c r="G50" s="22" t="s">
        <v>59</v>
      </c>
      <c r="H50" s="22" t="s">
        <v>59</v>
      </c>
      <c r="I50" s="23">
        <f t="shared" si="1"/>
        <v>7</v>
      </c>
    </row>
    <row r="51" spans="1:9" x14ac:dyDescent="0.25">
      <c r="A51" s="8" t="s">
        <v>5</v>
      </c>
      <c r="B51" s="21">
        <f>683</f>
        <v>683</v>
      </c>
      <c r="C51" s="22" t="s">
        <v>59</v>
      </c>
      <c r="D51" s="22">
        <f>23</f>
        <v>23</v>
      </c>
      <c r="E51" s="22" t="s">
        <v>59</v>
      </c>
      <c r="F51" s="22" t="s">
        <v>59</v>
      </c>
      <c r="G51" s="22" t="s">
        <v>59</v>
      </c>
      <c r="H51" s="22" t="s">
        <v>59</v>
      </c>
      <c r="I51" s="23">
        <f t="shared" si="1"/>
        <v>706</v>
      </c>
    </row>
    <row r="52" spans="1:9" x14ac:dyDescent="0.25">
      <c r="A52" s="8" t="s">
        <v>6</v>
      </c>
      <c r="B52" s="21">
        <f>1</f>
        <v>1</v>
      </c>
      <c r="C52" s="22" t="s">
        <v>59</v>
      </c>
      <c r="D52" s="22" t="s">
        <v>59</v>
      </c>
      <c r="E52" s="22" t="s">
        <v>59</v>
      </c>
      <c r="F52" s="22" t="s">
        <v>59</v>
      </c>
      <c r="G52" s="22" t="s">
        <v>59</v>
      </c>
      <c r="H52" s="22" t="s">
        <v>59</v>
      </c>
      <c r="I52" s="23">
        <f t="shared" si="1"/>
        <v>1</v>
      </c>
    </row>
    <row r="53" spans="1:9" x14ac:dyDescent="0.25">
      <c r="A53" s="8" t="s">
        <v>73</v>
      </c>
      <c r="B53" s="21">
        <f>6</f>
        <v>6</v>
      </c>
      <c r="C53" s="22" t="s">
        <v>59</v>
      </c>
      <c r="D53" s="22" t="s">
        <v>59</v>
      </c>
      <c r="E53" s="22" t="s">
        <v>59</v>
      </c>
      <c r="F53" s="22" t="s">
        <v>59</v>
      </c>
      <c r="G53" s="22" t="s">
        <v>59</v>
      </c>
      <c r="H53" s="22" t="s">
        <v>59</v>
      </c>
      <c r="I53" s="23">
        <f t="shared" si="1"/>
        <v>6</v>
      </c>
    </row>
    <row r="54" spans="1:9" x14ac:dyDescent="0.25">
      <c r="A54" s="8" t="s">
        <v>3</v>
      </c>
      <c r="B54" s="21">
        <f>507</f>
        <v>507</v>
      </c>
      <c r="C54" s="22" t="s">
        <v>59</v>
      </c>
      <c r="D54" s="22" t="s">
        <v>59</v>
      </c>
      <c r="E54" s="22" t="s">
        <v>59</v>
      </c>
      <c r="F54" s="22">
        <f>52</f>
        <v>52</v>
      </c>
      <c r="G54" s="22" t="s">
        <v>59</v>
      </c>
      <c r="H54" s="22" t="s">
        <v>59</v>
      </c>
      <c r="I54" s="23">
        <f t="shared" si="1"/>
        <v>559</v>
      </c>
    </row>
    <row r="55" spans="1:9" x14ac:dyDescent="0.25">
      <c r="A55" s="8" t="s">
        <v>4</v>
      </c>
      <c r="B55" s="21">
        <f>396</f>
        <v>396</v>
      </c>
      <c r="C55" s="22" t="s">
        <v>59</v>
      </c>
      <c r="D55" s="22" t="s">
        <v>59</v>
      </c>
      <c r="E55" s="22" t="s">
        <v>59</v>
      </c>
      <c r="F55" s="22">
        <f>12</f>
        <v>12</v>
      </c>
      <c r="G55" s="22" t="s">
        <v>59</v>
      </c>
      <c r="H55" s="22" t="s">
        <v>59</v>
      </c>
      <c r="I55" s="23">
        <f t="shared" si="1"/>
        <v>408</v>
      </c>
    </row>
    <row r="56" spans="1:9" x14ac:dyDescent="0.25">
      <c r="A56" s="8" t="s">
        <v>120</v>
      </c>
      <c r="B56" s="21">
        <v>0</v>
      </c>
      <c r="C56" s="22" t="s">
        <v>59</v>
      </c>
      <c r="D56" s="22" t="s">
        <v>59</v>
      </c>
      <c r="E56" s="22" t="s">
        <v>59</v>
      </c>
      <c r="F56" s="22">
        <f>2</f>
        <v>2</v>
      </c>
      <c r="G56" s="22" t="s">
        <v>59</v>
      </c>
      <c r="H56" s="22" t="s">
        <v>59</v>
      </c>
      <c r="I56" s="23">
        <f t="shared" si="1"/>
        <v>2</v>
      </c>
    </row>
    <row r="57" spans="1:9" x14ac:dyDescent="0.25">
      <c r="A57" s="4" t="s">
        <v>34</v>
      </c>
      <c r="B57" s="21" t="s">
        <v>59</v>
      </c>
      <c r="C57" s="22" t="s">
        <v>59</v>
      </c>
      <c r="D57" s="22" t="s">
        <v>59</v>
      </c>
      <c r="E57" s="22" t="s">
        <v>59</v>
      </c>
      <c r="F57" s="22" t="s">
        <v>59</v>
      </c>
      <c r="G57" s="22" t="s">
        <v>59</v>
      </c>
      <c r="H57" s="22">
        <f>1</f>
        <v>1</v>
      </c>
      <c r="I57" s="23">
        <f t="shared" si="1"/>
        <v>1</v>
      </c>
    </row>
    <row r="58" spans="1:9" x14ac:dyDescent="0.25">
      <c r="A58" s="4" t="s">
        <v>23</v>
      </c>
      <c r="B58" s="21">
        <f>1</f>
        <v>1</v>
      </c>
      <c r="C58" s="22" t="s">
        <v>59</v>
      </c>
      <c r="D58" s="22" t="s">
        <v>59</v>
      </c>
      <c r="E58" s="22" t="s">
        <v>59</v>
      </c>
      <c r="F58" s="22" t="s">
        <v>59</v>
      </c>
      <c r="G58" s="22" t="s">
        <v>59</v>
      </c>
      <c r="H58" s="22" t="s">
        <v>59</v>
      </c>
      <c r="I58" s="23">
        <f t="shared" si="1"/>
        <v>1</v>
      </c>
    </row>
    <row r="59" spans="1:9" x14ac:dyDescent="0.25">
      <c r="A59" s="4" t="s">
        <v>108</v>
      </c>
      <c r="B59" s="21">
        <v>1</v>
      </c>
      <c r="C59" s="22" t="s">
        <v>59</v>
      </c>
      <c r="D59" s="22" t="s">
        <v>59</v>
      </c>
      <c r="E59" s="22" t="s">
        <v>59</v>
      </c>
      <c r="F59" s="22" t="s">
        <v>59</v>
      </c>
      <c r="G59" s="22">
        <f>34</f>
        <v>34</v>
      </c>
      <c r="H59" s="22" t="s">
        <v>59</v>
      </c>
      <c r="I59" s="23">
        <f t="shared" si="1"/>
        <v>35</v>
      </c>
    </row>
    <row r="60" spans="1:9" x14ac:dyDescent="0.25">
      <c r="A60" s="5" t="s">
        <v>99</v>
      </c>
      <c r="B60" s="21">
        <f>6134</f>
        <v>6134</v>
      </c>
      <c r="C60" s="22" t="s">
        <v>59</v>
      </c>
      <c r="D60" s="22">
        <f>56</f>
        <v>56</v>
      </c>
      <c r="E60" s="22" t="s">
        <v>59</v>
      </c>
      <c r="F60" s="22">
        <f>281</f>
        <v>281</v>
      </c>
      <c r="G60" s="22" t="s">
        <v>59</v>
      </c>
      <c r="H60" s="22">
        <f>87</f>
        <v>87</v>
      </c>
      <c r="I60" s="23">
        <f t="shared" ref="I60:I86" si="2">SUM(B60:H60)</f>
        <v>6558</v>
      </c>
    </row>
    <row r="61" spans="1:9" x14ac:dyDescent="0.25">
      <c r="A61" s="4" t="s">
        <v>26</v>
      </c>
      <c r="B61" s="21">
        <f>105</f>
        <v>105</v>
      </c>
      <c r="C61" s="22" t="s">
        <v>59</v>
      </c>
      <c r="D61" s="22" t="s">
        <v>59</v>
      </c>
      <c r="E61" s="22" t="s">
        <v>59</v>
      </c>
      <c r="F61" s="22">
        <v>2</v>
      </c>
      <c r="G61" s="22" t="s">
        <v>59</v>
      </c>
      <c r="H61" s="22" t="s">
        <v>59</v>
      </c>
      <c r="I61" s="23">
        <f t="shared" si="2"/>
        <v>107</v>
      </c>
    </row>
    <row r="62" spans="1:9" x14ac:dyDescent="0.25">
      <c r="A62" s="4" t="s">
        <v>47</v>
      </c>
      <c r="B62" s="21">
        <f>231</f>
        <v>231</v>
      </c>
      <c r="C62" s="22" t="s">
        <v>59</v>
      </c>
      <c r="D62" s="22" t="s">
        <v>59</v>
      </c>
      <c r="E62" s="22" t="s">
        <v>59</v>
      </c>
      <c r="F62" s="22" t="s">
        <v>59</v>
      </c>
      <c r="G62" s="22" t="s">
        <v>59</v>
      </c>
      <c r="H62" s="22" t="s">
        <v>59</v>
      </c>
      <c r="I62" s="23">
        <f t="shared" si="2"/>
        <v>231</v>
      </c>
    </row>
    <row r="63" spans="1:9" x14ac:dyDescent="0.25">
      <c r="A63" s="4" t="s">
        <v>33</v>
      </c>
      <c r="B63" s="21">
        <f>1</f>
        <v>1</v>
      </c>
      <c r="C63" s="22" t="s">
        <v>59</v>
      </c>
      <c r="D63" s="22" t="s">
        <v>59</v>
      </c>
      <c r="E63" s="22" t="s">
        <v>59</v>
      </c>
      <c r="F63" s="22" t="s">
        <v>59</v>
      </c>
      <c r="G63" s="22" t="s">
        <v>59</v>
      </c>
      <c r="H63" s="22" t="s">
        <v>59</v>
      </c>
      <c r="I63" s="23">
        <f t="shared" si="2"/>
        <v>1</v>
      </c>
    </row>
    <row r="64" spans="1:9" x14ac:dyDescent="0.25">
      <c r="A64" s="4" t="s">
        <v>66</v>
      </c>
      <c r="B64" s="21">
        <f>6</f>
        <v>6</v>
      </c>
      <c r="C64" s="22" t="s">
        <v>59</v>
      </c>
      <c r="D64" s="22" t="s">
        <v>59</v>
      </c>
      <c r="E64" s="22" t="s">
        <v>59</v>
      </c>
      <c r="F64" s="22" t="s">
        <v>59</v>
      </c>
      <c r="G64" s="22" t="s">
        <v>59</v>
      </c>
      <c r="H64" s="22">
        <f>1</f>
        <v>1</v>
      </c>
      <c r="I64" s="23">
        <f t="shared" si="2"/>
        <v>7</v>
      </c>
    </row>
    <row r="65" spans="1:9" x14ac:dyDescent="0.25">
      <c r="A65" s="4" t="s">
        <v>29</v>
      </c>
      <c r="B65" s="21">
        <f>1</f>
        <v>1</v>
      </c>
      <c r="C65" s="22" t="s">
        <v>59</v>
      </c>
      <c r="D65" s="22" t="s">
        <v>59</v>
      </c>
      <c r="E65" s="22" t="s">
        <v>59</v>
      </c>
      <c r="F65" s="22" t="s">
        <v>59</v>
      </c>
      <c r="G65" s="22" t="s">
        <v>59</v>
      </c>
      <c r="H65" s="22" t="s">
        <v>59</v>
      </c>
      <c r="I65" s="23">
        <f t="shared" si="2"/>
        <v>1</v>
      </c>
    </row>
    <row r="66" spans="1:9" x14ac:dyDescent="0.25">
      <c r="A66" s="4" t="s">
        <v>121</v>
      </c>
      <c r="B66" s="21" t="s">
        <v>59</v>
      </c>
      <c r="C66" s="22" t="s">
        <v>59</v>
      </c>
      <c r="D66" s="22" t="s">
        <v>59</v>
      </c>
      <c r="E66" s="22" t="s">
        <v>59</v>
      </c>
      <c r="F66" s="22">
        <f>1</f>
        <v>1</v>
      </c>
      <c r="G66" s="22" t="s">
        <v>59</v>
      </c>
      <c r="H66" s="22" t="s">
        <v>59</v>
      </c>
      <c r="I66" s="23">
        <f t="shared" si="2"/>
        <v>1</v>
      </c>
    </row>
    <row r="67" spans="1:9" x14ac:dyDescent="0.25">
      <c r="A67" s="4" t="s">
        <v>9</v>
      </c>
      <c r="B67" s="21">
        <f>2</f>
        <v>2</v>
      </c>
      <c r="C67" s="22" t="s">
        <v>59</v>
      </c>
      <c r="D67" s="22" t="s">
        <v>59</v>
      </c>
      <c r="E67" s="22" t="s">
        <v>59</v>
      </c>
      <c r="F67" s="22">
        <f>1</f>
        <v>1</v>
      </c>
      <c r="G67" s="22" t="s">
        <v>59</v>
      </c>
      <c r="H67" s="22" t="s">
        <v>59</v>
      </c>
      <c r="I67" s="23">
        <f t="shared" si="2"/>
        <v>3</v>
      </c>
    </row>
    <row r="68" spans="1:9" x14ac:dyDescent="0.25">
      <c r="A68" s="5" t="s">
        <v>95</v>
      </c>
      <c r="B68" s="21">
        <v>21</v>
      </c>
      <c r="C68" s="22">
        <f>27</f>
        <v>27</v>
      </c>
      <c r="D68" s="22" t="s">
        <v>59</v>
      </c>
      <c r="E68" s="22" t="s">
        <v>59</v>
      </c>
      <c r="F68" s="22">
        <f>116</f>
        <v>116</v>
      </c>
      <c r="G68" s="22">
        <f>690</f>
        <v>690</v>
      </c>
      <c r="H68" s="22">
        <f>406</f>
        <v>406</v>
      </c>
      <c r="I68" s="23">
        <f t="shared" si="2"/>
        <v>1260</v>
      </c>
    </row>
    <row r="69" spans="1:9" x14ac:dyDescent="0.25">
      <c r="A69" s="4" t="s">
        <v>21</v>
      </c>
      <c r="B69" s="21">
        <f>2938</f>
        <v>2938</v>
      </c>
      <c r="C69" s="22" t="s">
        <v>59</v>
      </c>
      <c r="D69" s="22">
        <f>30</f>
        <v>30</v>
      </c>
      <c r="E69" s="22" t="s">
        <v>59</v>
      </c>
      <c r="F69" s="22">
        <f>195</f>
        <v>195</v>
      </c>
      <c r="G69" s="22" t="s">
        <v>59</v>
      </c>
      <c r="H69" s="22">
        <v>8</v>
      </c>
      <c r="I69" s="23">
        <f t="shared" si="2"/>
        <v>3171</v>
      </c>
    </row>
    <row r="70" spans="1:9" x14ac:dyDescent="0.25">
      <c r="A70" s="4" t="s">
        <v>22</v>
      </c>
      <c r="B70" s="21">
        <v>3</v>
      </c>
      <c r="C70" s="22" t="s">
        <v>59</v>
      </c>
      <c r="D70" s="22" t="s">
        <v>59</v>
      </c>
      <c r="E70" s="22" t="s">
        <v>59</v>
      </c>
      <c r="F70" s="22" t="s">
        <v>59</v>
      </c>
      <c r="G70" s="22" t="s">
        <v>59</v>
      </c>
      <c r="H70" s="22" t="s">
        <v>59</v>
      </c>
      <c r="I70" s="23">
        <f t="shared" si="2"/>
        <v>3</v>
      </c>
    </row>
    <row r="71" spans="1:9" x14ac:dyDescent="0.25">
      <c r="A71" s="4" t="s">
        <v>10</v>
      </c>
      <c r="B71" s="21">
        <f>1109</f>
        <v>1109</v>
      </c>
      <c r="C71" s="22">
        <f>233</f>
        <v>233</v>
      </c>
      <c r="D71" s="22">
        <f>122</f>
        <v>122</v>
      </c>
      <c r="E71" s="22">
        <f>26</f>
        <v>26</v>
      </c>
      <c r="F71" s="22">
        <f>110</f>
        <v>110</v>
      </c>
      <c r="G71" s="22">
        <f>571</f>
        <v>571</v>
      </c>
      <c r="H71" s="22">
        <f>39</f>
        <v>39</v>
      </c>
      <c r="I71" s="23">
        <f t="shared" si="2"/>
        <v>2210</v>
      </c>
    </row>
    <row r="72" spans="1:9" x14ac:dyDescent="0.25">
      <c r="A72" s="5" t="s">
        <v>96</v>
      </c>
      <c r="B72" s="21">
        <f>1</f>
        <v>1</v>
      </c>
      <c r="C72" s="22" t="s">
        <v>59</v>
      </c>
      <c r="D72" s="22" t="s">
        <v>59</v>
      </c>
      <c r="E72" s="22" t="s">
        <v>59</v>
      </c>
      <c r="F72" s="22">
        <v>2</v>
      </c>
      <c r="G72" s="22" t="s">
        <v>59</v>
      </c>
      <c r="H72" s="22" t="s">
        <v>59</v>
      </c>
      <c r="I72" s="23">
        <f t="shared" si="2"/>
        <v>3</v>
      </c>
    </row>
    <row r="73" spans="1:9" x14ac:dyDescent="0.25">
      <c r="A73" s="5" t="s">
        <v>106</v>
      </c>
      <c r="B73" s="21">
        <f>1</f>
        <v>1</v>
      </c>
      <c r="C73" s="22" t="s">
        <v>59</v>
      </c>
      <c r="D73" s="22"/>
      <c r="E73" s="22" t="s">
        <v>59</v>
      </c>
      <c r="F73" s="22">
        <v>0</v>
      </c>
      <c r="G73" s="22" t="s">
        <v>59</v>
      </c>
      <c r="H73" s="22" t="s">
        <v>59</v>
      </c>
      <c r="I73" s="23">
        <f t="shared" si="2"/>
        <v>1</v>
      </c>
    </row>
    <row r="74" spans="1:9" x14ac:dyDescent="0.25">
      <c r="A74" s="4" t="s">
        <v>37</v>
      </c>
      <c r="B74" s="21">
        <f>2</f>
        <v>2</v>
      </c>
      <c r="C74" s="22" t="s">
        <v>59</v>
      </c>
      <c r="D74" s="22" t="s">
        <v>59</v>
      </c>
      <c r="E74" s="22" t="s">
        <v>59</v>
      </c>
      <c r="F74" s="22" t="s">
        <v>59</v>
      </c>
      <c r="G74" s="22">
        <v>1</v>
      </c>
      <c r="H74" s="22">
        <v>1</v>
      </c>
      <c r="I74" s="23">
        <f t="shared" si="2"/>
        <v>4</v>
      </c>
    </row>
    <row r="75" spans="1:9" x14ac:dyDescent="0.25">
      <c r="A75" s="4" t="s">
        <v>28</v>
      </c>
      <c r="B75" s="21">
        <f>1</f>
        <v>1</v>
      </c>
      <c r="C75" s="22" t="s">
        <v>59</v>
      </c>
      <c r="D75" s="22" t="s">
        <v>59</v>
      </c>
      <c r="E75" s="22" t="s">
        <v>59</v>
      </c>
      <c r="F75" s="22" t="s">
        <v>59</v>
      </c>
      <c r="G75" s="22" t="s">
        <v>59</v>
      </c>
      <c r="H75" s="22" t="s">
        <v>59</v>
      </c>
      <c r="I75" s="23">
        <f t="shared" si="2"/>
        <v>1</v>
      </c>
    </row>
    <row r="76" spans="1:9" x14ac:dyDescent="0.25">
      <c r="A76" s="4" t="s">
        <v>119</v>
      </c>
      <c r="B76" s="42" t="s">
        <v>59</v>
      </c>
      <c r="C76" s="22" t="s">
        <v>59</v>
      </c>
      <c r="D76" s="22" t="s">
        <v>59</v>
      </c>
      <c r="E76" s="22" t="s">
        <v>59</v>
      </c>
      <c r="F76" s="22">
        <f>1</f>
        <v>1</v>
      </c>
      <c r="G76" s="22" t="s">
        <v>59</v>
      </c>
      <c r="H76" s="22" t="s">
        <v>59</v>
      </c>
      <c r="I76" s="23">
        <f t="shared" si="2"/>
        <v>1</v>
      </c>
    </row>
    <row r="77" spans="1:9" x14ac:dyDescent="0.25">
      <c r="A77" s="4" t="s">
        <v>118</v>
      </c>
      <c r="B77" s="21"/>
      <c r="C77" s="22" t="s">
        <v>59</v>
      </c>
      <c r="D77" s="22" t="s">
        <v>59</v>
      </c>
      <c r="E77" s="22" t="s">
        <v>59</v>
      </c>
      <c r="F77" s="22">
        <f>9</f>
        <v>9</v>
      </c>
      <c r="G77" s="22" t="s">
        <v>59</v>
      </c>
      <c r="H77" s="22" t="s">
        <v>59</v>
      </c>
      <c r="I77" s="23">
        <f t="shared" si="2"/>
        <v>9</v>
      </c>
    </row>
    <row r="78" spans="1:9" x14ac:dyDescent="0.25">
      <c r="A78" s="4" t="s">
        <v>38</v>
      </c>
      <c r="B78" s="21">
        <f>2</f>
        <v>2</v>
      </c>
      <c r="C78" s="22" t="s">
        <v>59</v>
      </c>
      <c r="D78" s="22" t="s">
        <v>59</v>
      </c>
      <c r="E78" s="22" t="s">
        <v>59</v>
      </c>
      <c r="F78" s="22" t="s">
        <v>59</v>
      </c>
      <c r="G78" s="22" t="s">
        <v>59</v>
      </c>
      <c r="H78" s="22" t="s">
        <v>59</v>
      </c>
      <c r="I78" s="23">
        <f t="shared" si="2"/>
        <v>2</v>
      </c>
    </row>
    <row r="79" spans="1:9" x14ac:dyDescent="0.25">
      <c r="A79" s="4" t="s">
        <v>27</v>
      </c>
      <c r="B79" s="21">
        <f>32</f>
        <v>32</v>
      </c>
      <c r="C79" s="22" t="s">
        <v>59</v>
      </c>
      <c r="D79" s="22" t="s">
        <v>59</v>
      </c>
      <c r="E79" s="22" t="s">
        <v>59</v>
      </c>
      <c r="F79" s="22" t="s">
        <v>59</v>
      </c>
      <c r="G79" s="22" t="s">
        <v>59</v>
      </c>
      <c r="H79" s="22">
        <f>240</f>
        <v>240</v>
      </c>
      <c r="I79" s="23">
        <f t="shared" si="2"/>
        <v>272</v>
      </c>
    </row>
    <row r="80" spans="1:9" x14ac:dyDescent="0.25">
      <c r="A80" s="4" t="s">
        <v>19</v>
      </c>
      <c r="B80" s="21">
        <f>32</f>
        <v>32</v>
      </c>
      <c r="C80" s="22" t="s">
        <v>59</v>
      </c>
      <c r="D80" s="22" t="s">
        <v>59</v>
      </c>
      <c r="E80" s="22" t="s">
        <v>59</v>
      </c>
      <c r="F80" s="22" t="s">
        <v>59</v>
      </c>
      <c r="G80" s="22" t="s">
        <v>59</v>
      </c>
      <c r="H80" s="22" t="s">
        <v>59</v>
      </c>
      <c r="I80" s="23">
        <f t="shared" si="2"/>
        <v>32</v>
      </c>
    </row>
    <row r="81" spans="1:9" x14ac:dyDescent="0.25">
      <c r="A81" s="4" t="s">
        <v>52</v>
      </c>
      <c r="B81" s="21">
        <f>10</f>
        <v>10</v>
      </c>
      <c r="C81" s="22" t="s">
        <v>59</v>
      </c>
      <c r="D81" s="22" t="s">
        <v>59</v>
      </c>
      <c r="E81" s="22" t="s">
        <v>59</v>
      </c>
      <c r="F81" s="22" t="s">
        <v>59</v>
      </c>
      <c r="G81" s="22" t="s">
        <v>59</v>
      </c>
      <c r="H81" s="22" t="s">
        <v>59</v>
      </c>
      <c r="I81" s="23">
        <f t="shared" si="2"/>
        <v>10</v>
      </c>
    </row>
    <row r="82" spans="1:9" x14ac:dyDescent="0.25">
      <c r="A82" s="4" t="s">
        <v>8</v>
      </c>
      <c r="B82" s="21" t="s">
        <v>59</v>
      </c>
      <c r="C82" s="22" t="s">
        <v>59</v>
      </c>
      <c r="D82" s="22" t="s">
        <v>59</v>
      </c>
      <c r="E82" s="22" t="s">
        <v>59</v>
      </c>
      <c r="F82" s="22">
        <f>9</f>
        <v>9</v>
      </c>
      <c r="G82" s="22" t="s">
        <v>59</v>
      </c>
      <c r="H82" s="22" t="s">
        <v>59</v>
      </c>
      <c r="I82" s="23">
        <f t="shared" si="2"/>
        <v>9</v>
      </c>
    </row>
    <row r="83" spans="1:9" x14ac:dyDescent="0.25">
      <c r="A83" s="4" t="s">
        <v>16</v>
      </c>
      <c r="B83" s="21">
        <f>1</f>
        <v>1</v>
      </c>
      <c r="C83" s="22" t="s">
        <v>59</v>
      </c>
      <c r="D83" s="22" t="s">
        <v>59</v>
      </c>
      <c r="E83" s="22" t="s">
        <v>59</v>
      </c>
      <c r="F83" s="22" t="s">
        <v>59</v>
      </c>
      <c r="G83" s="22" t="s">
        <v>59</v>
      </c>
      <c r="H83" s="22" t="s">
        <v>59</v>
      </c>
      <c r="I83" s="23">
        <f t="shared" si="2"/>
        <v>1</v>
      </c>
    </row>
    <row r="84" spans="1:9" x14ac:dyDescent="0.25">
      <c r="A84" s="4" t="s">
        <v>46</v>
      </c>
      <c r="B84" s="21">
        <v>1</v>
      </c>
      <c r="C84" s="22" t="s">
        <v>59</v>
      </c>
      <c r="D84" s="22" t="s">
        <v>59</v>
      </c>
      <c r="E84" s="22" t="s">
        <v>59</v>
      </c>
      <c r="F84" s="22">
        <f>211</f>
        <v>211</v>
      </c>
      <c r="G84" s="22" t="s">
        <v>59</v>
      </c>
      <c r="H84" s="22">
        <v>0</v>
      </c>
      <c r="I84" s="23">
        <f t="shared" si="2"/>
        <v>212</v>
      </c>
    </row>
    <row r="85" spans="1:9" x14ac:dyDescent="0.25">
      <c r="A85" s="4" t="s">
        <v>63</v>
      </c>
      <c r="B85" s="21">
        <f>49183+187</f>
        <v>49370</v>
      </c>
      <c r="C85" s="22">
        <f>18102+1</f>
        <v>18103</v>
      </c>
      <c r="D85" s="22">
        <f>3989+1</f>
        <v>3990</v>
      </c>
      <c r="E85" s="22">
        <f>25+17</f>
        <v>42</v>
      </c>
      <c r="F85" s="22">
        <f>7733</f>
        <v>7733</v>
      </c>
      <c r="G85" s="22">
        <f>7</f>
        <v>7</v>
      </c>
      <c r="H85" s="22">
        <f>1535</f>
        <v>1535</v>
      </c>
      <c r="I85" s="23">
        <f t="shared" si="2"/>
        <v>80780</v>
      </c>
    </row>
    <row r="86" spans="1:9" x14ac:dyDescent="0.25">
      <c r="A86" s="4" t="s">
        <v>94</v>
      </c>
      <c r="B86" s="21">
        <f>45</f>
        <v>45</v>
      </c>
      <c r="C86" s="22">
        <f>63</f>
        <v>63</v>
      </c>
      <c r="D86" s="22">
        <f>14</f>
        <v>14</v>
      </c>
      <c r="E86" s="22" t="s">
        <v>59</v>
      </c>
      <c r="F86" s="22">
        <v>24</v>
      </c>
      <c r="G86" s="22" t="s">
        <v>59</v>
      </c>
      <c r="H86" s="22" t="s">
        <v>59</v>
      </c>
      <c r="I86" s="23">
        <f t="shared" si="2"/>
        <v>146</v>
      </c>
    </row>
    <row r="87" spans="1:9" ht="22.5" customHeight="1" thickBot="1" x14ac:dyDescent="0.3">
      <c r="A87" s="6" t="s">
        <v>0</v>
      </c>
      <c r="B87" s="24">
        <f t="shared" ref="B87:I87" si="3">SUM(B5:B86)</f>
        <v>71192</v>
      </c>
      <c r="C87" s="25">
        <f t="shared" si="3"/>
        <v>31169</v>
      </c>
      <c r="D87" s="25">
        <f t="shared" si="3"/>
        <v>7379</v>
      </c>
      <c r="E87" s="25">
        <f t="shared" si="3"/>
        <v>68</v>
      </c>
      <c r="F87" s="25">
        <f t="shared" si="3"/>
        <v>18220</v>
      </c>
      <c r="G87" s="25">
        <f t="shared" si="3"/>
        <v>3856</v>
      </c>
      <c r="H87" s="25">
        <f t="shared" si="3"/>
        <v>4225</v>
      </c>
      <c r="I87" s="26">
        <f t="shared" si="3"/>
        <v>136109</v>
      </c>
    </row>
    <row r="88" spans="1:9" ht="14.25" customHeight="1" thickTop="1" x14ac:dyDescent="0.25">
      <c r="B88"/>
      <c r="C88"/>
      <c r="D88"/>
      <c r="E88"/>
      <c r="F88"/>
      <c r="G88"/>
      <c r="H88"/>
      <c r="I88"/>
    </row>
    <row r="89" spans="1:9" ht="15" customHeight="1" x14ac:dyDescent="0.25">
      <c r="B89"/>
      <c r="C89"/>
      <c r="D89"/>
      <c r="E89"/>
      <c r="F89"/>
      <c r="G89"/>
      <c r="H89"/>
      <c r="I89"/>
    </row>
    <row r="90" spans="1:9" ht="15" customHeight="1" x14ac:dyDescent="0.25">
      <c r="B90"/>
      <c r="C90"/>
      <c r="D90"/>
      <c r="E90"/>
      <c r="F90"/>
      <c r="G90"/>
      <c r="H90"/>
      <c r="I90"/>
    </row>
    <row r="91" spans="1:9" ht="15" customHeight="1" x14ac:dyDescent="0.25">
      <c r="B91"/>
      <c r="C91"/>
      <c r="D91"/>
      <c r="E91"/>
      <c r="F91"/>
      <c r="G91"/>
      <c r="H91"/>
      <c r="I91"/>
    </row>
    <row r="92" spans="1:9" ht="15" customHeight="1" x14ac:dyDescent="0.25">
      <c r="B92"/>
      <c r="C92"/>
      <c r="D92"/>
      <c r="E92"/>
      <c r="F92"/>
      <c r="G92"/>
      <c r="H92"/>
      <c r="I92"/>
    </row>
    <row r="93" spans="1:9" ht="15" customHeight="1" x14ac:dyDescent="0.25">
      <c r="B93"/>
      <c r="C93"/>
      <c r="D93"/>
      <c r="E93"/>
      <c r="F93"/>
      <c r="G93"/>
      <c r="H93"/>
      <c r="I93"/>
    </row>
    <row r="94" spans="1:9" ht="15" customHeight="1" x14ac:dyDescent="0.25">
      <c r="B94"/>
      <c r="C94"/>
      <c r="D94"/>
      <c r="E94"/>
      <c r="F94"/>
      <c r="G94"/>
      <c r="H94"/>
      <c r="I94"/>
    </row>
    <row r="95" spans="1:9" ht="15" customHeight="1" x14ac:dyDescent="0.25">
      <c r="B95"/>
      <c r="C95"/>
      <c r="D95"/>
      <c r="E95"/>
      <c r="F95"/>
      <c r="G95"/>
      <c r="H95"/>
      <c r="I95"/>
    </row>
    <row r="96" spans="1:9" ht="15" customHeight="1" x14ac:dyDescent="0.25">
      <c r="B96"/>
      <c r="C96"/>
      <c r="D96"/>
      <c r="E96"/>
      <c r="F96"/>
      <c r="G96"/>
      <c r="H96"/>
      <c r="I96"/>
    </row>
    <row r="97" spans="2:9" ht="15" customHeight="1" x14ac:dyDescent="0.25">
      <c r="B97"/>
      <c r="C97"/>
      <c r="D97"/>
      <c r="E97"/>
      <c r="F97"/>
      <c r="G97"/>
      <c r="H97"/>
      <c r="I97"/>
    </row>
    <row r="98" spans="2:9" ht="15" customHeight="1" x14ac:dyDescent="0.25">
      <c r="B98"/>
      <c r="C98"/>
      <c r="D98"/>
      <c r="E98"/>
      <c r="F98"/>
      <c r="G98"/>
      <c r="H98"/>
      <c r="I98"/>
    </row>
    <row r="99" spans="2:9" ht="15" customHeight="1" x14ac:dyDescent="0.25">
      <c r="B99"/>
      <c r="C99"/>
      <c r="D99"/>
      <c r="E99"/>
      <c r="F99"/>
      <c r="G99"/>
      <c r="H99"/>
      <c r="I99"/>
    </row>
    <row r="100" spans="2:9" ht="15" customHeight="1" x14ac:dyDescent="0.25">
      <c r="B100"/>
      <c r="C100"/>
      <c r="D100"/>
      <c r="E100"/>
      <c r="F100"/>
      <c r="G100"/>
      <c r="H100"/>
      <c r="I100"/>
    </row>
    <row r="101" spans="2:9" ht="15" customHeight="1" x14ac:dyDescent="0.25">
      <c r="B101"/>
      <c r="C101"/>
      <c r="D101"/>
      <c r="E101"/>
      <c r="F101"/>
      <c r="G101"/>
      <c r="H101"/>
      <c r="I101"/>
    </row>
    <row r="102" spans="2:9" ht="15" customHeight="1" x14ac:dyDescent="0.25">
      <c r="B102"/>
      <c r="C102"/>
      <c r="D102"/>
      <c r="E102"/>
      <c r="F102"/>
      <c r="G102"/>
      <c r="H102"/>
      <c r="I102"/>
    </row>
    <row r="103" spans="2:9" ht="15" customHeight="1" x14ac:dyDescent="0.25">
      <c r="B103"/>
      <c r="C103"/>
      <c r="D103"/>
      <c r="E103"/>
      <c r="F103"/>
      <c r="G103"/>
      <c r="H103"/>
      <c r="I103"/>
    </row>
    <row r="104" spans="2:9" ht="15" customHeight="1" x14ac:dyDescent="0.25">
      <c r="B104"/>
      <c r="C104"/>
      <c r="D104"/>
      <c r="E104"/>
      <c r="F104"/>
      <c r="G104"/>
      <c r="H104"/>
      <c r="I104"/>
    </row>
    <row r="105" spans="2:9" ht="15" customHeight="1" x14ac:dyDescent="0.25">
      <c r="B105"/>
      <c r="C105"/>
      <c r="D105"/>
      <c r="E105"/>
      <c r="F105"/>
      <c r="G105"/>
      <c r="H105"/>
      <c r="I105"/>
    </row>
    <row r="106" spans="2:9" ht="15" customHeight="1" x14ac:dyDescent="0.25">
      <c r="B106"/>
      <c r="C106"/>
      <c r="D106"/>
      <c r="E106"/>
      <c r="F106"/>
      <c r="G106"/>
      <c r="H106"/>
      <c r="I106"/>
    </row>
    <row r="107" spans="2:9" ht="15" customHeight="1" x14ac:dyDescent="0.25">
      <c r="B107"/>
      <c r="C107"/>
      <c r="D107"/>
      <c r="E107"/>
      <c r="F107"/>
      <c r="G107"/>
      <c r="H107"/>
      <c r="I107"/>
    </row>
    <row r="108" spans="2:9" ht="15" customHeight="1" x14ac:dyDescent="0.25">
      <c r="B108"/>
      <c r="C108"/>
      <c r="D108"/>
      <c r="E108"/>
      <c r="F108"/>
      <c r="G108"/>
      <c r="H108"/>
      <c r="I108"/>
    </row>
    <row r="109" spans="2:9" ht="15" customHeight="1" x14ac:dyDescent="0.25">
      <c r="B109"/>
      <c r="C109"/>
      <c r="D109"/>
      <c r="E109"/>
      <c r="F109"/>
      <c r="G109"/>
      <c r="H109"/>
      <c r="I109"/>
    </row>
    <row r="110" spans="2:9" ht="15" customHeight="1" x14ac:dyDescent="0.25">
      <c r="B110"/>
      <c r="C110"/>
      <c r="D110"/>
      <c r="E110"/>
      <c r="F110"/>
      <c r="G110"/>
      <c r="H110"/>
      <c r="I110"/>
    </row>
    <row r="111" spans="2:9" ht="15" customHeight="1" x14ac:dyDescent="0.25">
      <c r="B111"/>
      <c r="C111"/>
      <c r="D111"/>
      <c r="E111"/>
      <c r="F111"/>
      <c r="G111"/>
      <c r="H111"/>
      <c r="I111"/>
    </row>
    <row r="112" spans="2:9" ht="15" customHeight="1" x14ac:dyDescent="0.25">
      <c r="B112"/>
      <c r="C112"/>
      <c r="D112"/>
      <c r="E112"/>
      <c r="F112"/>
      <c r="G112"/>
      <c r="H112"/>
      <c r="I112"/>
    </row>
    <row r="113" spans="2:9" ht="15" customHeight="1" x14ac:dyDescent="0.25">
      <c r="B113"/>
      <c r="C113"/>
      <c r="D113"/>
      <c r="E113"/>
      <c r="F113"/>
      <c r="G113"/>
      <c r="H113"/>
      <c r="I113"/>
    </row>
    <row r="114" spans="2:9" ht="15" customHeight="1" x14ac:dyDescent="0.25">
      <c r="B114"/>
      <c r="C114"/>
      <c r="D114"/>
      <c r="E114"/>
      <c r="F114"/>
      <c r="G114"/>
      <c r="H114"/>
      <c r="I114"/>
    </row>
    <row r="115" spans="2:9" ht="15" customHeight="1" x14ac:dyDescent="0.25">
      <c r="B115"/>
      <c r="C115"/>
      <c r="D115"/>
      <c r="E115"/>
      <c r="F115"/>
      <c r="G115"/>
      <c r="H115"/>
      <c r="I115"/>
    </row>
    <row r="116" spans="2:9" ht="15" customHeight="1" x14ac:dyDescent="0.25">
      <c r="B116"/>
      <c r="C116"/>
      <c r="D116"/>
      <c r="E116"/>
      <c r="F116"/>
      <c r="G116"/>
      <c r="H116"/>
      <c r="I116"/>
    </row>
    <row r="117" spans="2:9" ht="15" customHeight="1" x14ac:dyDescent="0.25">
      <c r="B117"/>
      <c r="C117"/>
      <c r="D117"/>
      <c r="E117"/>
      <c r="F117"/>
      <c r="G117"/>
      <c r="H117"/>
      <c r="I117"/>
    </row>
    <row r="118" spans="2:9" ht="15" customHeight="1" x14ac:dyDescent="0.25">
      <c r="B118"/>
      <c r="C118"/>
      <c r="D118"/>
      <c r="E118"/>
      <c r="F118"/>
      <c r="G118"/>
      <c r="H118"/>
      <c r="I118"/>
    </row>
    <row r="119" spans="2:9" ht="15" customHeight="1" x14ac:dyDescent="0.25">
      <c r="B119"/>
      <c r="C119"/>
      <c r="D119"/>
      <c r="E119"/>
      <c r="F119"/>
      <c r="G119"/>
      <c r="H119"/>
      <c r="I119"/>
    </row>
    <row r="120" spans="2:9" ht="15" customHeight="1" x14ac:dyDescent="0.25">
      <c r="B120"/>
      <c r="C120"/>
      <c r="D120"/>
      <c r="E120"/>
      <c r="F120"/>
      <c r="G120"/>
      <c r="H120"/>
      <c r="I120"/>
    </row>
    <row r="121" spans="2:9" ht="15" customHeight="1" x14ac:dyDescent="0.25">
      <c r="B121"/>
      <c r="C121"/>
      <c r="D121"/>
      <c r="E121"/>
      <c r="F121"/>
      <c r="G121"/>
      <c r="H121"/>
      <c r="I121"/>
    </row>
    <row r="122" spans="2:9" ht="15" customHeight="1" x14ac:dyDescent="0.25">
      <c r="B122"/>
      <c r="C122"/>
      <c r="D122"/>
      <c r="E122"/>
      <c r="F122"/>
      <c r="G122"/>
      <c r="H122"/>
      <c r="I122"/>
    </row>
    <row r="123" spans="2:9" ht="15" customHeight="1" x14ac:dyDescent="0.25">
      <c r="B123"/>
      <c r="C123"/>
      <c r="D123"/>
      <c r="E123"/>
      <c r="F123"/>
      <c r="G123"/>
      <c r="H123"/>
      <c r="I123"/>
    </row>
    <row r="124" spans="2:9" ht="15" customHeight="1" x14ac:dyDescent="0.25">
      <c r="B124"/>
      <c r="C124"/>
      <c r="D124"/>
      <c r="E124"/>
      <c r="F124"/>
      <c r="G124"/>
      <c r="H124"/>
      <c r="I124"/>
    </row>
    <row r="125" spans="2:9" ht="15" customHeight="1" x14ac:dyDescent="0.25">
      <c r="B125"/>
      <c r="C125"/>
      <c r="D125"/>
      <c r="E125"/>
      <c r="F125"/>
      <c r="G125"/>
      <c r="H125"/>
      <c r="I125"/>
    </row>
    <row r="126" spans="2:9" ht="15" customHeight="1" x14ac:dyDescent="0.25">
      <c r="B126"/>
      <c r="C126"/>
      <c r="D126"/>
      <c r="E126"/>
      <c r="F126"/>
      <c r="G126"/>
      <c r="H126"/>
      <c r="I126"/>
    </row>
    <row r="127" spans="2:9" ht="15" customHeight="1" x14ac:dyDescent="0.25">
      <c r="B127"/>
      <c r="C127"/>
      <c r="D127"/>
      <c r="E127"/>
      <c r="F127"/>
      <c r="G127"/>
      <c r="H127"/>
      <c r="I127"/>
    </row>
    <row r="128" spans="2:9" ht="15" customHeight="1" x14ac:dyDescent="0.25">
      <c r="B128"/>
      <c r="C128"/>
      <c r="D128"/>
      <c r="E128"/>
      <c r="F128"/>
      <c r="G128"/>
      <c r="H128"/>
      <c r="I128"/>
    </row>
    <row r="129" spans="2:9" ht="15" customHeight="1" x14ac:dyDescent="0.25">
      <c r="B129"/>
      <c r="C129"/>
      <c r="D129"/>
      <c r="E129"/>
      <c r="F129"/>
      <c r="G129"/>
      <c r="H129"/>
      <c r="I129"/>
    </row>
    <row r="130" spans="2:9" ht="15" customHeight="1" x14ac:dyDescent="0.25">
      <c r="B130"/>
      <c r="C130"/>
      <c r="D130"/>
      <c r="E130"/>
      <c r="F130"/>
      <c r="G130"/>
      <c r="H130"/>
      <c r="I130"/>
    </row>
    <row r="131" spans="2:9" ht="15" customHeight="1" x14ac:dyDescent="0.25">
      <c r="B131"/>
      <c r="C131"/>
      <c r="D131"/>
      <c r="E131"/>
      <c r="F131"/>
      <c r="G131"/>
      <c r="H131"/>
      <c r="I131"/>
    </row>
    <row r="132" spans="2:9" ht="15" customHeight="1" x14ac:dyDescent="0.25">
      <c r="B132"/>
      <c r="C132"/>
      <c r="D132"/>
      <c r="E132"/>
      <c r="F132"/>
      <c r="G132"/>
      <c r="H132"/>
      <c r="I132"/>
    </row>
    <row r="133" spans="2:9" ht="15" customHeight="1" x14ac:dyDescent="0.25">
      <c r="B133"/>
      <c r="C133"/>
      <c r="D133"/>
      <c r="E133"/>
      <c r="F133"/>
      <c r="G133"/>
      <c r="H133"/>
      <c r="I133"/>
    </row>
    <row r="134" spans="2:9" ht="15" customHeight="1" x14ac:dyDescent="0.25">
      <c r="B134"/>
      <c r="C134"/>
      <c r="D134"/>
      <c r="E134"/>
      <c r="F134"/>
      <c r="G134"/>
      <c r="H134"/>
      <c r="I134"/>
    </row>
    <row r="135" spans="2:9" ht="15" customHeight="1" x14ac:dyDescent="0.25">
      <c r="B135"/>
      <c r="C135"/>
      <c r="D135"/>
      <c r="E135"/>
      <c r="F135"/>
      <c r="G135"/>
      <c r="H135"/>
      <c r="I135"/>
    </row>
    <row r="136" spans="2:9" ht="15" customHeight="1" x14ac:dyDescent="0.25">
      <c r="B136"/>
      <c r="C136"/>
      <c r="D136"/>
      <c r="E136"/>
      <c r="F136"/>
      <c r="G136"/>
      <c r="H136"/>
      <c r="I136"/>
    </row>
    <row r="137" spans="2:9" ht="15" customHeight="1" x14ac:dyDescent="0.25">
      <c r="B137"/>
      <c r="C137"/>
      <c r="D137"/>
      <c r="E137"/>
      <c r="F137"/>
      <c r="G137"/>
      <c r="H137"/>
      <c r="I137"/>
    </row>
    <row r="138" spans="2:9" ht="15" customHeight="1" x14ac:dyDescent="0.25">
      <c r="B138"/>
      <c r="C138"/>
      <c r="D138"/>
      <c r="E138"/>
      <c r="F138"/>
      <c r="G138"/>
      <c r="H138"/>
      <c r="I138"/>
    </row>
    <row r="139" spans="2:9" ht="15" customHeight="1" x14ac:dyDescent="0.25">
      <c r="B139"/>
      <c r="C139"/>
      <c r="D139"/>
      <c r="E139"/>
      <c r="F139"/>
      <c r="G139"/>
      <c r="H139"/>
      <c r="I139"/>
    </row>
    <row r="140" spans="2:9" ht="15" customHeight="1" x14ac:dyDescent="0.25">
      <c r="B140"/>
      <c r="C140"/>
      <c r="D140"/>
      <c r="E140"/>
      <c r="F140"/>
      <c r="G140"/>
      <c r="H140"/>
      <c r="I140"/>
    </row>
    <row r="141" spans="2:9" ht="15" customHeight="1" x14ac:dyDescent="0.25">
      <c r="B141"/>
      <c r="C141"/>
      <c r="D141"/>
      <c r="E141"/>
      <c r="F141"/>
      <c r="G141"/>
      <c r="H141"/>
      <c r="I141"/>
    </row>
    <row r="142" spans="2:9" ht="15" customHeight="1" x14ac:dyDescent="0.25">
      <c r="B142"/>
      <c r="C142"/>
      <c r="D142"/>
      <c r="E142"/>
      <c r="F142"/>
      <c r="G142"/>
      <c r="H142"/>
      <c r="I142"/>
    </row>
    <row r="143" spans="2:9" ht="15" customHeight="1" x14ac:dyDescent="0.25">
      <c r="B143"/>
      <c r="C143"/>
      <c r="D143"/>
      <c r="E143"/>
      <c r="F143"/>
      <c r="G143"/>
      <c r="H143"/>
      <c r="I143"/>
    </row>
    <row r="144" spans="2:9" ht="15" customHeight="1" x14ac:dyDescent="0.25">
      <c r="B144"/>
      <c r="C144"/>
      <c r="D144"/>
      <c r="E144"/>
      <c r="F144"/>
      <c r="G144"/>
      <c r="H144"/>
      <c r="I144"/>
    </row>
    <row r="145" spans="2:9" ht="15" customHeight="1" x14ac:dyDescent="0.25">
      <c r="B145"/>
      <c r="C145"/>
      <c r="D145"/>
      <c r="E145"/>
      <c r="F145"/>
      <c r="G145"/>
      <c r="H145"/>
      <c r="I145"/>
    </row>
    <row r="146" spans="2:9" ht="15" customHeight="1" x14ac:dyDescent="0.25">
      <c r="B146"/>
      <c r="C146"/>
      <c r="D146"/>
      <c r="E146"/>
      <c r="F146"/>
      <c r="G146"/>
      <c r="H146"/>
      <c r="I146"/>
    </row>
    <row r="147" spans="2:9" ht="15" customHeight="1" x14ac:dyDescent="0.25">
      <c r="B147"/>
      <c r="C147"/>
      <c r="D147"/>
      <c r="E147"/>
      <c r="F147"/>
      <c r="G147"/>
      <c r="H147"/>
      <c r="I147"/>
    </row>
    <row r="148" spans="2:9" ht="15" customHeight="1" x14ac:dyDescent="0.25">
      <c r="B148"/>
      <c r="C148"/>
      <c r="D148"/>
      <c r="E148"/>
      <c r="F148"/>
      <c r="G148"/>
      <c r="H148"/>
      <c r="I148"/>
    </row>
    <row r="149" spans="2:9" ht="15" customHeight="1" x14ac:dyDescent="0.25">
      <c r="B149"/>
      <c r="C149"/>
      <c r="D149"/>
      <c r="E149"/>
      <c r="F149"/>
      <c r="G149"/>
      <c r="H149"/>
      <c r="I149"/>
    </row>
    <row r="150" spans="2:9" ht="15" customHeight="1" x14ac:dyDescent="0.25">
      <c r="B150"/>
      <c r="C150"/>
      <c r="D150"/>
      <c r="E150"/>
      <c r="F150"/>
      <c r="G150"/>
      <c r="H150"/>
      <c r="I150"/>
    </row>
    <row r="151" spans="2:9" ht="15" customHeight="1" x14ac:dyDescent="0.25">
      <c r="B151"/>
      <c r="C151"/>
      <c r="D151"/>
      <c r="E151"/>
      <c r="F151"/>
      <c r="G151"/>
      <c r="H151"/>
      <c r="I151"/>
    </row>
    <row r="152" spans="2:9" ht="15" customHeight="1" x14ac:dyDescent="0.25">
      <c r="B152"/>
      <c r="C152"/>
      <c r="D152"/>
      <c r="E152"/>
      <c r="F152"/>
      <c r="G152"/>
      <c r="H152"/>
      <c r="I152"/>
    </row>
    <row r="153" spans="2:9" ht="15" customHeight="1" x14ac:dyDescent="0.25">
      <c r="B153"/>
      <c r="C153"/>
      <c r="D153"/>
      <c r="E153"/>
      <c r="F153"/>
      <c r="G153"/>
      <c r="H153"/>
      <c r="I153"/>
    </row>
    <row r="154" spans="2:9" ht="15" customHeight="1" x14ac:dyDescent="0.25">
      <c r="B154"/>
      <c r="C154"/>
      <c r="D154"/>
      <c r="E154"/>
      <c r="F154"/>
      <c r="G154"/>
      <c r="H154"/>
      <c r="I154"/>
    </row>
    <row r="155" spans="2:9" ht="15" customHeight="1" x14ac:dyDescent="0.25">
      <c r="B155"/>
      <c r="C155"/>
      <c r="D155"/>
      <c r="E155"/>
      <c r="F155"/>
      <c r="G155"/>
      <c r="H155"/>
      <c r="I155"/>
    </row>
    <row r="156" spans="2:9" ht="15" customHeight="1" x14ac:dyDescent="0.25">
      <c r="B156"/>
      <c r="C156"/>
      <c r="D156"/>
      <c r="E156"/>
      <c r="F156"/>
      <c r="G156"/>
      <c r="H156"/>
      <c r="I156"/>
    </row>
    <row r="157" spans="2:9" ht="15" customHeight="1" x14ac:dyDescent="0.25">
      <c r="B157"/>
      <c r="C157"/>
      <c r="D157"/>
      <c r="E157"/>
      <c r="F157"/>
      <c r="G157"/>
      <c r="H157"/>
      <c r="I157"/>
    </row>
    <row r="158" spans="2:9" ht="15" customHeight="1" x14ac:dyDescent="0.25">
      <c r="B158"/>
      <c r="C158"/>
      <c r="D158"/>
      <c r="E158"/>
      <c r="F158"/>
      <c r="G158"/>
      <c r="H158"/>
      <c r="I158"/>
    </row>
    <row r="159" spans="2:9" ht="15" customHeight="1" x14ac:dyDescent="0.25">
      <c r="B159"/>
      <c r="C159"/>
      <c r="D159"/>
      <c r="E159"/>
      <c r="F159"/>
      <c r="G159"/>
      <c r="H159"/>
      <c r="I159"/>
    </row>
    <row r="160" spans="2:9" ht="15" customHeight="1" x14ac:dyDescent="0.25">
      <c r="B160"/>
      <c r="C160"/>
      <c r="D160"/>
      <c r="E160"/>
      <c r="F160"/>
      <c r="G160"/>
      <c r="H160"/>
      <c r="I160"/>
    </row>
    <row r="161" spans="2:9" ht="15" customHeight="1" x14ac:dyDescent="0.25">
      <c r="B161"/>
      <c r="C161"/>
      <c r="D161"/>
      <c r="E161"/>
      <c r="F161"/>
      <c r="G161"/>
      <c r="H161"/>
      <c r="I161"/>
    </row>
    <row r="162" spans="2:9" ht="15" customHeight="1" x14ac:dyDescent="0.25">
      <c r="B162"/>
      <c r="C162"/>
      <c r="D162"/>
      <c r="E162"/>
      <c r="F162"/>
      <c r="G162"/>
      <c r="H162"/>
      <c r="I162"/>
    </row>
    <row r="163" spans="2:9" ht="15" customHeight="1" x14ac:dyDescent="0.25">
      <c r="B163"/>
      <c r="C163"/>
      <c r="D163"/>
      <c r="E163"/>
      <c r="F163"/>
      <c r="G163"/>
      <c r="H163"/>
      <c r="I163"/>
    </row>
    <row r="164" spans="2:9" ht="15" customHeight="1" x14ac:dyDescent="0.25">
      <c r="B164"/>
      <c r="C164"/>
      <c r="D164"/>
      <c r="E164"/>
      <c r="F164"/>
      <c r="G164"/>
      <c r="H164"/>
      <c r="I164"/>
    </row>
    <row r="165" spans="2:9" ht="15" customHeight="1" x14ac:dyDescent="0.25">
      <c r="B165"/>
      <c r="C165"/>
      <c r="D165"/>
      <c r="E165"/>
      <c r="F165"/>
      <c r="G165"/>
      <c r="H165"/>
      <c r="I165"/>
    </row>
    <row r="166" spans="2:9" ht="15" customHeight="1" x14ac:dyDescent="0.25">
      <c r="B166"/>
      <c r="C166"/>
      <c r="D166"/>
      <c r="E166"/>
      <c r="F166"/>
      <c r="G166"/>
      <c r="H166"/>
      <c r="I166"/>
    </row>
    <row r="167" spans="2:9" ht="15" customHeight="1" x14ac:dyDescent="0.25">
      <c r="B167"/>
      <c r="C167"/>
      <c r="D167"/>
      <c r="E167"/>
      <c r="F167"/>
      <c r="G167"/>
      <c r="H167"/>
      <c r="I167"/>
    </row>
    <row r="168" spans="2:9" ht="15" customHeight="1" x14ac:dyDescent="0.25">
      <c r="B168"/>
      <c r="C168"/>
      <c r="D168"/>
      <c r="E168"/>
      <c r="F168"/>
      <c r="G168"/>
      <c r="H168"/>
      <c r="I168"/>
    </row>
    <row r="169" spans="2:9" ht="15" customHeight="1" x14ac:dyDescent="0.25">
      <c r="B169"/>
      <c r="C169"/>
      <c r="D169"/>
      <c r="E169"/>
      <c r="F169"/>
      <c r="G169"/>
      <c r="H169"/>
      <c r="I169"/>
    </row>
    <row r="170" spans="2:9" ht="15" customHeight="1" x14ac:dyDescent="0.25">
      <c r="B170"/>
      <c r="C170"/>
      <c r="D170"/>
      <c r="E170"/>
      <c r="F170"/>
      <c r="G170"/>
      <c r="H170"/>
      <c r="I170"/>
    </row>
    <row r="171" spans="2:9" ht="15" customHeight="1" x14ac:dyDescent="0.25">
      <c r="B171"/>
      <c r="C171"/>
      <c r="D171"/>
      <c r="E171"/>
      <c r="F171"/>
      <c r="G171"/>
      <c r="H171"/>
      <c r="I171"/>
    </row>
    <row r="172" spans="2:9" ht="15" customHeight="1" x14ac:dyDescent="0.25">
      <c r="B172"/>
      <c r="C172"/>
      <c r="D172"/>
      <c r="E172"/>
      <c r="F172"/>
      <c r="G172"/>
      <c r="H172"/>
      <c r="I172"/>
    </row>
    <row r="173" spans="2:9" ht="15" customHeight="1" x14ac:dyDescent="0.25">
      <c r="B173"/>
      <c r="C173"/>
      <c r="D173"/>
      <c r="E173"/>
      <c r="F173"/>
      <c r="G173"/>
      <c r="H173"/>
      <c r="I173"/>
    </row>
    <row r="174" spans="2:9" ht="15" customHeight="1" x14ac:dyDescent="0.25">
      <c r="B174"/>
      <c r="C174"/>
      <c r="D174"/>
      <c r="E174"/>
      <c r="F174"/>
      <c r="G174"/>
      <c r="H174"/>
      <c r="I174"/>
    </row>
    <row r="175" spans="2:9" ht="15" customHeight="1" x14ac:dyDescent="0.25">
      <c r="B175"/>
      <c r="C175"/>
      <c r="D175"/>
      <c r="E175"/>
      <c r="F175"/>
      <c r="G175"/>
      <c r="H175"/>
      <c r="I175"/>
    </row>
    <row r="176" spans="2:9" ht="15" customHeight="1" x14ac:dyDescent="0.25">
      <c r="B176"/>
      <c r="C176"/>
      <c r="D176"/>
      <c r="E176"/>
      <c r="F176"/>
      <c r="G176"/>
      <c r="H176"/>
      <c r="I176"/>
    </row>
    <row r="177" spans="2:9" ht="15" customHeight="1" x14ac:dyDescent="0.25">
      <c r="B177"/>
      <c r="C177"/>
      <c r="D177"/>
      <c r="E177"/>
      <c r="F177"/>
      <c r="G177"/>
      <c r="H177"/>
      <c r="I177"/>
    </row>
    <row r="178" spans="2:9" ht="15" customHeight="1" x14ac:dyDescent="0.25">
      <c r="B178"/>
      <c r="C178"/>
      <c r="D178"/>
      <c r="E178"/>
      <c r="F178"/>
      <c r="G178"/>
      <c r="H178"/>
      <c r="I178"/>
    </row>
    <row r="179" spans="2:9" ht="15" customHeight="1" x14ac:dyDescent="0.25">
      <c r="B179"/>
      <c r="C179"/>
      <c r="D179"/>
      <c r="E179"/>
      <c r="F179"/>
      <c r="G179"/>
      <c r="H179"/>
      <c r="I179"/>
    </row>
    <row r="180" spans="2:9" ht="15" customHeight="1" x14ac:dyDescent="0.25">
      <c r="B180"/>
      <c r="C180"/>
      <c r="D180"/>
      <c r="E180"/>
      <c r="F180"/>
      <c r="G180"/>
      <c r="H180"/>
      <c r="I180"/>
    </row>
    <row r="181" spans="2:9" ht="15" customHeight="1" x14ac:dyDescent="0.25">
      <c r="B181"/>
      <c r="C181"/>
      <c r="D181"/>
      <c r="E181"/>
      <c r="F181"/>
      <c r="G181"/>
      <c r="H181"/>
      <c r="I181"/>
    </row>
    <row r="182" spans="2:9" ht="15" customHeight="1" x14ac:dyDescent="0.25">
      <c r="B182"/>
      <c r="C182"/>
      <c r="D182"/>
      <c r="E182"/>
      <c r="F182"/>
      <c r="G182"/>
      <c r="H182"/>
      <c r="I182"/>
    </row>
    <row r="183" spans="2:9" ht="15" customHeight="1" x14ac:dyDescent="0.25">
      <c r="B183"/>
      <c r="C183"/>
      <c r="D183"/>
      <c r="E183"/>
      <c r="F183"/>
      <c r="G183"/>
      <c r="H183"/>
      <c r="I183"/>
    </row>
    <row r="184" spans="2:9" ht="15" customHeight="1" x14ac:dyDescent="0.25">
      <c r="B184"/>
      <c r="C184"/>
      <c r="D184"/>
      <c r="E184"/>
      <c r="F184"/>
      <c r="G184"/>
      <c r="H184"/>
      <c r="I184"/>
    </row>
    <row r="185" spans="2:9" ht="15" customHeight="1" x14ac:dyDescent="0.25">
      <c r="B185"/>
      <c r="C185"/>
      <c r="D185"/>
      <c r="E185"/>
      <c r="F185"/>
      <c r="G185"/>
      <c r="H185"/>
      <c r="I185"/>
    </row>
    <row r="186" spans="2:9" ht="15" customHeight="1" x14ac:dyDescent="0.25">
      <c r="B186"/>
      <c r="C186"/>
      <c r="D186"/>
      <c r="E186"/>
      <c r="F186"/>
      <c r="G186"/>
      <c r="H186"/>
      <c r="I186"/>
    </row>
    <row r="187" spans="2:9" ht="15" customHeight="1" x14ac:dyDescent="0.25">
      <c r="B187"/>
      <c r="C187"/>
      <c r="D187"/>
      <c r="E187"/>
      <c r="F187"/>
      <c r="G187"/>
      <c r="H187"/>
      <c r="I187"/>
    </row>
    <row r="188" spans="2:9" ht="15" customHeight="1" x14ac:dyDescent="0.25">
      <c r="B188"/>
      <c r="C188"/>
      <c r="D188"/>
      <c r="E188"/>
      <c r="F188"/>
      <c r="G188"/>
      <c r="H188"/>
      <c r="I188"/>
    </row>
    <row r="189" spans="2:9" ht="15" customHeight="1" x14ac:dyDescent="0.25">
      <c r="B189"/>
      <c r="C189"/>
      <c r="D189"/>
      <c r="E189"/>
      <c r="F189"/>
      <c r="G189"/>
      <c r="H189"/>
      <c r="I189"/>
    </row>
    <row r="190" spans="2:9" ht="15" customHeight="1" x14ac:dyDescent="0.25">
      <c r="B190"/>
      <c r="C190"/>
      <c r="D190"/>
      <c r="E190"/>
      <c r="F190"/>
      <c r="G190"/>
      <c r="H190"/>
      <c r="I190"/>
    </row>
    <row r="191" spans="2:9" ht="15" customHeight="1" x14ac:dyDescent="0.25">
      <c r="B191"/>
      <c r="C191"/>
      <c r="D191"/>
      <c r="E191"/>
      <c r="F191"/>
      <c r="G191"/>
      <c r="H191"/>
      <c r="I191"/>
    </row>
    <row r="192" spans="2:9" ht="15" customHeight="1" x14ac:dyDescent="0.25">
      <c r="B192"/>
      <c r="C192"/>
      <c r="D192"/>
      <c r="E192"/>
      <c r="F192"/>
      <c r="G192"/>
      <c r="H192"/>
      <c r="I192"/>
    </row>
    <row r="193" spans="2:9" ht="15" customHeight="1" x14ac:dyDescent="0.25">
      <c r="B193"/>
      <c r="C193"/>
      <c r="D193"/>
      <c r="E193"/>
      <c r="F193"/>
      <c r="G193"/>
      <c r="H193"/>
      <c r="I193"/>
    </row>
    <row r="194" spans="2:9" ht="15" customHeight="1" x14ac:dyDescent="0.25">
      <c r="B194"/>
      <c r="C194"/>
      <c r="D194"/>
      <c r="E194"/>
      <c r="F194"/>
      <c r="G194"/>
      <c r="H194"/>
      <c r="I194"/>
    </row>
    <row r="195" spans="2:9" ht="15" customHeight="1" x14ac:dyDescent="0.25">
      <c r="B195"/>
      <c r="C195"/>
      <c r="D195"/>
      <c r="E195"/>
      <c r="F195"/>
      <c r="G195"/>
      <c r="H195"/>
      <c r="I195"/>
    </row>
    <row r="196" spans="2:9" ht="15" customHeight="1" x14ac:dyDescent="0.25">
      <c r="B196"/>
      <c r="C196"/>
      <c r="D196"/>
      <c r="E196"/>
      <c r="F196"/>
      <c r="G196"/>
      <c r="H196"/>
      <c r="I196"/>
    </row>
    <row r="197" spans="2:9" ht="15" customHeight="1" x14ac:dyDescent="0.25">
      <c r="B197"/>
      <c r="C197"/>
      <c r="D197"/>
      <c r="E197"/>
      <c r="F197"/>
      <c r="G197"/>
      <c r="H197"/>
      <c r="I197"/>
    </row>
    <row r="198" spans="2:9" ht="15" customHeight="1" x14ac:dyDescent="0.25">
      <c r="B198"/>
      <c r="C198"/>
      <c r="D198"/>
      <c r="E198"/>
      <c r="F198"/>
      <c r="G198"/>
      <c r="H198"/>
      <c r="I198"/>
    </row>
    <row r="199" spans="2:9" ht="15" customHeight="1" x14ac:dyDescent="0.25">
      <c r="B199"/>
      <c r="C199"/>
      <c r="D199"/>
      <c r="E199"/>
      <c r="F199"/>
      <c r="G199"/>
      <c r="H199"/>
      <c r="I199"/>
    </row>
    <row r="200" spans="2:9" ht="15" customHeight="1" x14ac:dyDescent="0.25">
      <c r="B200"/>
      <c r="C200"/>
      <c r="D200"/>
      <c r="E200"/>
      <c r="F200"/>
      <c r="G200"/>
      <c r="H200"/>
      <c r="I200"/>
    </row>
    <row r="201" spans="2:9" ht="15" customHeight="1" x14ac:dyDescent="0.25">
      <c r="B201"/>
      <c r="C201"/>
      <c r="D201"/>
      <c r="E201"/>
      <c r="F201"/>
      <c r="G201"/>
      <c r="H201"/>
      <c r="I201"/>
    </row>
    <row r="202" spans="2:9" ht="15" customHeight="1" x14ac:dyDescent="0.25">
      <c r="B202"/>
      <c r="C202"/>
      <c r="D202"/>
      <c r="E202"/>
      <c r="F202"/>
      <c r="G202"/>
      <c r="H202"/>
      <c r="I202"/>
    </row>
    <row r="203" spans="2:9" ht="15" customHeight="1" x14ac:dyDescent="0.25">
      <c r="B203"/>
      <c r="C203"/>
      <c r="D203"/>
      <c r="E203"/>
      <c r="F203"/>
      <c r="G203"/>
      <c r="H203"/>
      <c r="I203"/>
    </row>
    <row r="204" spans="2:9" ht="15" customHeight="1" x14ac:dyDescent="0.25">
      <c r="B204"/>
      <c r="C204"/>
      <c r="D204"/>
      <c r="E204"/>
      <c r="F204"/>
      <c r="G204"/>
      <c r="H204"/>
      <c r="I204"/>
    </row>
    <row r="205" spans="2:9" ht="15" customHeight="1" x14ac:dyDescent="0.25">
      <c r="B205"/>
      <c r="C205"/>
      <c r="D205"/>
      <c r="E205"/>
      <c r="F205"/>
      <c r="G205"/>
      <c r="H205"/>
      <c r="I205"/>
    </row>
    <row r="206" spans="2:9" ht="15" customHeight="1" x14ac:dyDescent="0.25">
      <c r="B206"/>
      <c r="C206"/>
      <c r="D206"/>
      <c r="E206"/>
      <c r="F206"/>
      <c r="G206"/>
      <c r="H206"/>
      <c r="I206"/>
    </row>
    <row r="207" spans="2:9" ht="15" customHeight="1" x14ac:dyDescent="0.25">
      <c r="B207"/>
      <c r="C207"/>
      <c r="D207"/>
      <c r="E207"/>
      <c r="F207"/>
      <c r="G207"/>
      <c r="H207"/>
      <c r="I207"/>
    </row>
    <row r="208" spans="2:9" ht="15" customHeight="1" x14ac:dyDescent="0.25">
      <c r="B208"/>
      <c r="C208"/>
      <c r="D208"/>
      <c r="E208"/>
      <c r="F208"/>
      <c r="G208"/>
      <c r="H208"/>
      <c r="I208"/>
    </row>
    <row r="209" spans="2:9" ht="15" customHeight="1" x14ac:dyDescent="0.25">
      <c r="B209"/>
      <c r="C209"/>
      <c r="D209"/>
      <c r="E209"/>
      <c r="F209"/>
      <c r="G209"/>
      <c r="H209"/>
      <c r="I209"/>
    </row>
    <row r="210" spans="2:9" ht="15" customHeight="1" x14ac:dyDescent="0.25">
      <c r="B210"/>
      <c r="C210"/>
      <c r="D210"/>
      <c r="E210"/>
      <c r="F210"/>
      <c r="G210"/>
      <c r="H210"/>
      <c r="I210"/>
    </row>
    <row r="211" spans="2:9" ht="15" customHeight="1" x14ac:dyDescent="0.25">
      <c r="B211"/>
      <c r="C211"/>
      <c r="D211"/>
      <c r="E211"/>
      <c r="F211"/>
      <c r="G211"/>
      <c r="H211"/>
      <c r="I211"/>
    </row>
    <row r="212" spans="2:9" ht="15" customHeight="1" x14ac:dyDescent="0.25">
      <c r="B212"/>
      <c r="C212"/>
      <c r="D212"/>
      <c r="E212"/>
      <c r="F212"/>
      <c r="G212"/>
      <c r="H212"/>
      <c r="I212"/>
    </row>
    <row r="213" spans="2:9" ht="15" customHeight="1" x14ac:dyDescent="0.25">
      <c r="B213"/>
      <c r="C213"/>
      <c r="D213"/>
      <c r="E213"/>
      <c r="F213"/>
      <c r="G213"/>
      <c r="H213"/>
      <c r="I213"/>
    </row>
    <row r="214" spans="2:9" ht="15" customHeight="1" x14ac:dyDescent="0.25">
      <c r="B214"/>
      <c r="C214"/>
      <c r="D214"/>
      <c r="E214"/>
      <c r="F214"/>
      <c r="G214"/>
      <c r="H214"/>
      <c r="I214"/>
    </row>
    <row r="215" spans="2:9" ht="15" customHeight="1" x14ac:dyDescent="0.25">
      <c r="B215"/>
      <c r="C215"/>
      <c r="D215"/>
      <c r="E215"/>
      <c r="F215"/>
      <c r="G215"/>
      <c r="H215"/>
      <c r="I215"/>
    </row>
    <row r="216" spans="2:9" ht="15" customHeight="1" x14ac:dyDescent="0.25">
      <c r="B216"/>
      <c r="C216"/>
      <c r="D216"/>
      <c r="E216"/>
      <c r="F216"/>
      <c r="G216"/>
      <c r="H216"/>
      <c r="I216"/>
    </row>
    <row r="217" spans="2:9" ht="15" customHeight="1" x14ac:dyDescent="0.25">
      <c r="B217"/>
      <c r="C217"/>
      <c r="D217"/>
      <c r="E217"/>
      <c r="F217"/>
      <c r="G217"/>
      <c r="H217"/>
      <c r="I217"/>
    </row>
    <row r="218" spans="2:9" ht="15" customHeight="1" x14ac:dyDescent="0.25">
      <c r="B218"/>
      <c r="C218"/>
      <c r="D218"/>
      <c r="E218"/>
      <c r="F218"/>
      <c r="G218"/>
      <c r="H218"/>
      <c r="I218"/>
    </row>
    <row r="219" spans="2:9" ht="15" customHeight="1" x14ac:dyDescent="0.25">
      <c r="B219"/>
      <c r="C219"/>
      <c r="D219"/>
      <c r="E219"/>
      <c r="F219"/>
      <c r="G219"/>
      <c r="H219"/>
      <c r="I219"/>
    </row>
    <row r="220" spans="2:9" ht="15" customHeight="1" x14ac:dyDescent="0.25">
      <c r="B220"/>
      <c r="C220"/>
      <c r="D220"/>
      <c r="E220"/>
      <c r="F220"/>
      <c r="G220"/>
      <c r="H220"/>
      <c r="I220"/>
    </row>
    <row r="221" spans="2:9" ht="15" customHeight="1" x14ac:dyDescent="0.25">
      <c r="B221"/>
      <c r="C221"/>
      <c r="D221"/>
      <c r="E221"/>
      <c r="F221"/>
      <c r="G221"/>
      <c r="H221"/>
      <c r="I221"/>
    </row>
    <row r="222" spans="2:9" ht="15" customHeight="1" x14ac:dyDescent="0.25">
      <c r="B222"/>
      <c r="C222"/>
      <c r="D222"/>
      <c r="E222"/>
      <c r="F222"/>
      <c r="G222"/>
      <c r="H222"/>
      <c r="I222"/>
    </row>
    <row r="223" spans="2:9" ht="15" customHeight="1" x14ac:dyDescent="0.25">
      <c r="B223"/>
      <c r="C223"/>
      <c r="D223"/>
      <c r="E223"/>
      <c r="F223"/>
      <c r="G223"/>
      <c r="H223"/>
      <c r="I223"/>
    </row>
    <row r="224" spans="2:9" ht="15" customHeight="1" x14ac:dyDescent="0.25">
      <c r="B224"/>
      <c r="C224"/>
      <c r="D224"/>
      <c r="E224"/>
      <c r="F224"/>
      <c r="G224"/>
      <c r="H224"/>
      <c r="I224"/>
    </row>
    <row r="225" spans="2:9" ht="15" customHeight="1" x14ac:dyDescent="0.25">
      <c r="B225"/>
      <c r="C225"/>
      <c r="D225"/>
      <c r="E225"/>
      <c r="F225"/>
      <c r="G225"/>
      <c r="H225"/>
      <c r="I225"/>
    </row>
    <row r="226" spans="2:9" ht="15" customHeight="1" x14ac:dyDescent="0.25">
      <c r="B226"/>
      <c r="C226"/>
      <c r="D226"/>
      <c r="E226"/>
      <c r="F226"/>
      <c r="G226"/>
      <c r="H226"/>
      <c r="I226"/>
    </row>
    <row r="227" spans="2:9" ht="15" customHeight="1" x14ac:dyDescent="0.25">
      <c r="B227"/>
      <c r="C227"/>
      <c r="D227"/>
      <c r="E227"/>
      <c r="F227"/>
      <c r="G227"/>
      <c r="H227"/>
      <c r="I227"/>
    </row>
    <row r="228" spans="2:9" ht="15" customHeight="1" x14ac:dyDescent="0.25">
      <c r="B228"/>
      <c r="C228"/>
      <c r="D228"/>
      <c r="E228"/>
      <c r="F228"/>
      <c r="G228"/>
      <c r="H228"/>
      <c r="I228"/>
    </row>
    <row r="229" spans="2:9" ht="15" customHeight="1" x14ac:dyDescent="0.25">
      <c r="B229"/>
      <c r="C229"/>
      <c r="D229"/>
      <c r="E229"/>
      <c r="F229"/>
      <c r="G229"/>
      <c r="H229"/>
      <c r="I229"/>
    </row>
    <row r="230" spans="2:9" ht="15" customHeight="1" x14ac:dyDescent="0.25">
      <c r="B230"/>
      <c r="C230"/>
      <c r="D230"/>
      <c r="E230"/>
      <c r="F230"/>
      <c r="G230"/>
      <c r="H230"/>
      <c r="I230"/>
    </row>
    <row r="231" spans="2:9" ht="15" customHeight="1" x14ac:dyDescent="0.25">
      <c r="B231"/>
      <c r="C231"/>
      <c r="D231"/>
      <c r="E231"/>
      <c r="F231"/>
      <c r="G231"/>
      <c r="H231"/>
      <c r="I231"/>
    </row>
    <row r="232" spans="2:9" ht="15" customHeight="1" x14ac:dyDescent="0.25">
      <c r="B232"/>
      <c r="C232"/>
      <c r="D232"/>
      <c r="E232"/>
      <c r="F232"/>
      <c r="G232"/>
      <c r="H232"/>
      <c r="I232"/>
    </row>
    <row r="233" spans="2:9" ht="15" customHeight="1" x14ac:dyDescent="0.25">
      <c r="B233"/>
      <c r="C233"/>
      <c r="D233"/>
      <c r="E233"/>
      <c r="F233"/>
      <c r="G233"/>
      <c r="H233"/>
      <c r="I233"/>
    </row>
    <row r="234" spans="2:9" ht="15" customHeight="1" x14ac:dyDescent="0.25">
      <c r="B234"/>
      <c r="C234"/>
      <c r="D234"/>
      <c r="E234"/>
      <c r="F234"/>
      <c r="G234"/>
      <c r="H234"/>
      <c r="I234"/>
    </row>
    <row r="235" spans="2:9" ht="15" customHeight="1" x14ac:dyDescent="0.25">
      <c r="B235"/>
      <c r="C235"/>
      <c r="D235"/>
      <c r="E235"/>
      <c r="F235"/>
      <c r="G235"/>
      <c r="H235"/>
      <c r="I235"/>
    </row>
    <row r="236" spans="2:9" ht="15" customHeight="1" x14ac:dyDescent="0.25">
      <c r="B236"/>
      <c r="C236"/>
      <c r="D236"/>
      <c r="E236"/>
      <c r="F236"/>
      <c r="G236"/>
      <c r="H236"/>
      <c r="I236"/>
    </row>
    <row r="237" spans="2:9" ht="15" customHeight="1" x14ac:dyDescent="0.25">
      <c r="B237"/>
      <c r="C237"/>
      <c r="D237"/>
      <c r="E237"/>
      <c r="F237"/>
      <c r="G237"/>
      <c r="H237"/>
      <c r="I237"/>
    </row>
    <row r="238" spans="2:9" ht="15" customHeight="1" x14ac:dyDescent="0.25">
      <c r="B238"/>
      <c r="C238"/>
      <c r="D238"/>
      <c r="E238"/>
      <c r="F238"/>
      <c r="G238"/>
      <c r="H238"/>
      <c r="I238"/>
    </row>
    <row r="239" spans="2:9" ht="15" customHeight="1" x14ac:dyDescent="0.25">
      <c r="B239"/>
      <c r="C239"/>
      <c r="D239"/>
      <c r="E239"/>
      <c r="F239"/>
      <c r="G239"/>
      <c r="H239"/>
      <c r="I239"/>
    </row>
    <row r="240" spans="2:9" ht="15" customHeight="1" x14ac:dyDescent="0.25">
      <c r="B240"/>
      <c r="C240"/>
      <c r="D240"/>
      <c r="E240"/>
      <c r="F240"/>
      <c r="G240"/>
      <c r="H240"/>
      <c r="I240"/>
    </row>
    <row r="241" spans="2:9" ht="15" customHeight="1" x14ac:dyDescent="0.25">
      <c r="B241"/>
      <c r="C241"/>
      <c r="D241"/>
      <c r="E241"/>
      <c r="F241"/>
      <c r="G241"/>
      <c r="H241"/>
      <c r="I241"/>
    </row>
    <row r="242" spans="2:9" ht="15" customHeight="1" x14ac:dyDescent="0.25">
      <c r="B242"/>
      <c r="C242"/>
      <c r="D242"/>
      <c r="E242"/>
      <c r="F242"/>
      <c r="G242"/>
      <c r="H242"/>
      <c r="I242"/>
    </row>
    <row r="243" spans="2:9" ht="15" customHeight="1" x14ac:dyDescent="0.25">
      <c r="B243"/>
      <c r="C243"/>
      <c r="D243"/>
      <c r="E243"/>
      <c r="F243"/>
      <c r="G243"/>
      <c r="H243"/>
      <c r="I243"/>
    </row>
    <row r="244" spans="2:9" ht="15" customHeight="1" x14ac:dyDescent="0.25">
      <c r="B244"/>
      <c r="C244"/>
      <c r="D244"/>
      <c r="E244"/>
      <c r="F244"/>
      <c r="G244"/>
      <c r="H244"/>
      <c r="I244"/>
    </row>
    <row r="245" spans="2:9" ht="15" customHeight="1" x14ac:dyDescent="0.25">
      <c r="B245"/>
      <c r="C245"/>
      <c r="D245"/>
      <c r="E245"/>
      <c r="F245"/>
      <c r="G245"/>
      <c r="H245"/>
      <c r="I245"/>
    </row>
    <row r="246" spans="2:9" ht="15" customHeight="1" x14ac:dyDescent="0.25">
      <c r="B246"/>
      <c r="C246"/>
      <c r="D246"/>
      <c r="E246"/>
      <c r="F246"/>
      <c r="G246"/>
      <c r="H246"/>
      <c r="I246"/>
    </row>
    <row r="247" spans="2:9" ht="15" customHeight="1" x14ac:dyDescent="0.25">
      <c r="B247"/>
      <c r="C247"/>
      <c r="D247"/>
      <c r="E247"/>
      <c r="F247"/>
      <c r="G247"/>
      <c r="H247"/>
      <c r="I247"/>
    </row>
    <row r="248" spans="2:9" ht="15" customHeight="1" x14ac:dyDescent="0.25">
      <c r="B248"/>
      <c r="C248"/>
      <c r="D248"/>
      <c r="E248"/>
      <c r="F248"/>
      <c r="G248"/>
      <c r="H248"/>
      <c r="I248"/>
    </row>
    <row r="249" spans="2:9" ht="15" customHeight="1" x14ac:dyDescent="0.25">
      <c r="B249"/>
      <c r="C249"/>
      <c r="D249"/>
      <c r="E249"/>
      <c r="F249"/>
      <c r="G249"/>
      <c r="H249"/>
      <c r="I249"/>
    </row>
    <row r="250" spans="2:9" ht="15" customHeight="1" x14ac:dyDescent="0.25">
      <c r="B250"/>
      <c r="C250"/>
      <c r="D250"/>
      <c r="E250"/>
      <c r="F250"/>
      <c r="G250"/>
      <c r="H250"/>
      <c r="I250"/>
    </row>
    <row r="251" spans="2:9" ht="15" customHeight="1" x14ac:dyDescent="0.25">
      <c r="B251"/>
      <c r="C251"/>
      <c r="D251"/>
      <c r="E251"/>
      <c r="F251"/>
      <c r="G251"/>
      <c r="H251"/>
      <c r="I251"/>
    </row>
    <row r="252" spans="2:9" ht="15" customHeight="1" x14ac:dyDescent="0.25">
      <c r="B252"/>
      <c r="C252"/>
      <c r="D252"/>
      <c r="E252"/>
      <c r="F252"/>
      <c r="G252"/>
      <c r="H252"/>
      <c r="I252"/>
    </row>
    <row r="253" spans="2:9" ht="15" customHeight="1" x14ac:dyDescent="0.25">
      <c r="B253"/>
      <c r="C253"/>
      <c r="D253"/>
      <c r="E253"/>
      <c r="F253"/>
      <c r="G253"/>
      <c r="H253"/>
      <c r="I253"/>
    </row>
    <row r="254" spans="2:9" ht="15" customHeight="1" x14ac:dyDescent="0.25">
      <c r="B254"/>
      <c r="C254"/>
      <c r="D254"/>
      <c r="E254"/>
      <c r="F254"/>
      <c r="G254"/>
      <c r="H254"/>
      <c r="I254"/>
    </row>
    <row r="255" spans="2:9" ht="15" customHeight="1" x14ac:dyDescent="0.25">
      <c r="B255"/>
      <c r="C255"/>
      <c r="D255"/>
      <c r="E255"/>
      <c r="F255"/>
      <c r="G255"/>
      <c r="H255"/>
      <c r="I255"/>
    </row>
    <row r="256" spans="2:9" ht="15" customHeight="1" x14ac:dyDescent="0.25">
      <c r="B256"/>
      <c r="C256"/>
      <c r="D256"/>
      <c r="E256"/>
      <c r="F256"/>
      <c r="G256"/>
      <c r="H256"/>
      <c r="I256"/>
    </row>
    <row r="257" spans="2:9" ht="15" customHeight="1" x14ac:dyDescent="0.25">
      <c r="B257"/>
      <c r="C257"/>
      <c r="D257"/>
      <c r="E257"/>
      <c r="F257"/>
      <c r="G257"/>
      <c r="H257"/>
      <c r="I257"/>
    </row>
    <row r="258" spans="2:9" ht="15" customHeight="1" x14ac:dyDescent="0.25">
      <c r="B258"/>
      <c r="C258"/>
      <c r="D258"/>
      <c r="E258"/>
      <c r="F258"/>
      <c r="G258"/>
      <c r="H258"/>
      <c r="I258"/>
    </row>
    <row r="259" spans="2:9" ht="15" customHeight="1" x14ac:dyDescent="0.25">
      <c r="B259"/>
      <c r="C259"/>
      <c r="D259"/>
      <c r="E259"/>
      <c r="F259"/>
      <c r="G259"/>
      <c r="H259"/>
      <c r="I259"/>
    </row>
    <row r="260" spans="2:9" ht="15" customHeight="1" x14ac:dyDescent="0.25">
      <c r="B260"/>
      <c r="C260"/>
      <c r="D260"/>
      <c r="E260"/>
      <c r="F260"/>
      <c r="G260"/>
      <c r="H260"/>
      <c r="I260"/>
    </row>
    <row r="261" spans="2:9" ht="15" customHeight="1" x14ac:dyDescent="0.25">
      <c r="B261"/>
      <c r="C261"/>
      <c r="D261"/>
      <c r="E261"/>
      <c r="F261"/>
      <c r="G261"/>
      <c r="H261"/>
      <c r="I261"/>
    </row>
    <row r="262" spans="2:9" ht="15" customHeight="1" x14ac:dyDescent="0.25">
      <c r="B262"/>
      <c r="C262"/>
      <c r="D262"/>
      <c r="E262"/>
      <c r="F262"/>
      <c r="G262"/>
      <c r="H262"/>
      <c r="I262"/>
    </row>
    <row r="263" spans="2:9" ht="15" customHeight="1" x14ac:dyDescent="0.25">
      <c r="B263"/>
      <c r="C263"/>
      <c r="D263"/>
      <c r="E263"/>
      <c r="F263"/>
      <c r="G263"/>
      <c r="H263"/>
      <c r="I263"/>
    </row>
    <row r="264" spans="2:9" ht="15" customHeight="1" x14ac:dyDescent="0.25">
      <c r="B264"/>
      <c r="C264"/>
      <c r="D264"/>
      <c r="E264"/>
      <c r="F264"/>
      <c r="G264"/>
      <c r="H264"/>
      <c r="I264"/>
    </row>
    <row r="265" spans="2:9" ht="15" customHeight="1" x14ac:dyDescent="0.25">
      <c r="B265"/>
      <c r="C265"/>
      <c r="D265"/>
      <c r="E265"/>
      <c r="F265"/>
      <c r="G265"/>
      <c r="H265"/>
      <c r="I265"/>
    </row>
    <row r="266" spans="2:9" ht="15" customHeight="1" x14ac:dyDescent="0.25">
      <c r="B266"/>
      <c r="C266"/>
      <c r="D266"/>
      <c r="E266"/>
      <c r="F266"/>
      <c r="G266"/>
      <c r="H266"/>
      <c r="I266"/>
    </row>
    <row r="267" spans="2:9" ht="15" customHeight="1" x14ac:dyDescent="0.25">
      <c r="B267"/>
      <c r="C267"/>
      <c r="D267"/>
      <c r="E267"/>
      <c r="F267"/>
      <c r="G267"/>
      <c r="H267"/>
      <c r="I267"/>
    </row>
    <row r="268" spans="2:9" ht="15" customHeight="1" x14ac:dyDescent="0.25">
      <c r="B268"/>
      <c r="C268"/>
      <c r="D268"/>
      <c r="E268"/>
      <c r="F268"/>
      <c r="G268"/>
      <c r="H268"/>
      <c r="I268"/>
    </row>
    <row r="269" spans="2:9" ht="15" customHeight="1" x14ac:dyDescent="0.25">
      <c r="B269"/>
      <c r="C269"/>
      <c r="D269"/>
      <c r="E269"/>
      <c r="F269"/>
      <c r="G269"/>
      <c r="H269"/>
      <c r="I269"/>
    </row>
    <row r="270" spans="2:9" ht="15" customHeight="1" x14ac:dyDescent="0.25">
      <c r="B270"/>
      <c r="C270"/>
      <c r="D270"/>
      <c r="E270"/>
      <c r="F270"/>
      <c r="G270"/>
      <c r="H270"/>
      <c r="I270"/>
    </row>
    <row r="271" spans="2:9" ht="15" customHeight="1" x14ac:dyDescent="0.25">
      <c r="B271"/>
      <c r="C271"/>
      <c r="D271"/>
      <c r="E271"/>
      <c r="F271"/>
      <c r="G271"/>
      <c r="H271"/>
      <c r="I271"/>
    </row>
    <row r="272" spans="2:9" ht="15" customHeight="1" x14ac:dyDescent="0.25">
      <c r="B272"/>
      <c r="C272"/>
      <c r="D272"/>
      <c r="E272"/>
      <c r="F272"/>
      <c r="G272"/>
      <c r="H272"/>
      <c r="I272"/>
    </row>
    <row r="273" spans="2:9" ht="15" customHeight="1" x14ac:dyDescent="0.25">
      <c r="B273"/>
      <c r="C273"/>
      <c r="D273"/>
      <c r="E273"/>
      <c r="F273"/>
      <c r="G273"/>
      <c r="H273"/>
      <c r="I273"/>
    </row>
    <row r="274" spans="2:9" ht="15" customHeight="1" x14ac:dyDescent="0.25">
      <c r="B274"/>
      <c r="C274"/>
      <c r="D274"/>
      <c r="E274"/>
      <c r="F274"/>
      <c r="G274"/>
      <c r="H274"/>
      <c r="I274"/>
    </row>
    <row r="275" spans="2:9" ht="15" customHeight="1" x14ac:dyDescent="0.25">
      <c r="B275"/>
      <c r="C275"/>
      <c r="D275"/>
      <c r="E275"/>
      <c r="F275"/>
      <c r="G275"/>
      <c r="H275"/>
      <c r="I275"/>
    </row>
    <row r="276" spans="2:9" ht="15" customHeight="1" x14ac:dyDescent="0.25">
      <c r="B276"/>
      <c r="C276"/>
      <c r="D276"/>
      <c r="E276"/>
      <c r="F276"/>
      <c r="G276"/>
      <c r="H276"/>
      <c r="I276"/>
    </row>
    <row r="277" spans="2:9" ht="15" customHeight="1" x14ac:dyDescent="0.25">
      <c r="B277"/>
      <c r="C277"/>
      <c r="D277"/>
      <c r="E277"/>
      <c r="F277"/>
      <c r="G277"/>
      <c r="H277"/>
      <c r="I277"/>
    </row>
    <row r="278" spans="2:9" ht="15" customHeight="1" x14ac:dyDescent="0.25">
      <c r="B278"/>
      <c r="C278"/>
      <c r="D278"/>
      <c r="E278"/>
      <c r="F278"/>
      <c r="G278"/>
      <c r="H278"/>
      <c r="I278"/>
    </row>
    <row r="279" spans="2:9" ht="15" customHeight="1" x14ac:dyDescent="0.25">
      <c r="B279"/>
      <c r="C279"/>
      <c r="D279"/>
      <c r="E279"/>
      <c r="F279"/>
      <c r="G279"/>
      <c r="H279"/>
      <c r="I279"/>
    </row>
    <row r="280" spans="2:9" ht="15" customHeight="1" x14ac:dyDescent="0.25">
      <c r="B280"/>
      <c r="C280"/>
      <c r="D280"/>
      <c r="E280"/>
      <c r="F280"/>
      <c r="G280"/>
      <c r="H280"/>
      <c r="I280"/>
    </row>
    <row r="281" spans="2:9" ht="15" customHeight="1" x14ac:dyDescent="0.25">
      <c r="B281"/>
      <c r="C281"/>
      <c r="D281"/>
      <c r="E281"/>
      <c r="F281"/>
      <c r="G281"/>
      <c r="H281"/>
      <c r="I281"/>
    </row>
    <row r="282" spans="2:9" ht="15" customHeight="1" x14ac:dyDescent="0.25">
      <c r="B282"/>
      <c r="C282"/>
      <c r="D282"/>
      <c r="E282"/>
      <c r="F282"/>
      <c r="G282"/>
      <c r="H282"/>
      <c r="I282"/>
    </row>
    <row r="283" spans="2:9" ht="15" customHeight="1" x14ac:dyDescent="0.25">
      <c r="B283"/>
      <c r="C283"/>
      <c r="D283"/>
      <c r="E283"/>
      <c r="F283"/>
      <c r="G283"/>
      <c r="H283"/>
      <c r="I283"/>
    </row>
    <row r="284" spans="2:9" ht="15" customHeight="1" x14ac:dyDescent="0.25">
      <c r="B284"/>
      <c r="C284"/>
      <c r="D284"/>
      <c r="E284"/>
      <c r="F284"/>
      <c r="G284"/>
      <c r="H284"/>
      <c r="I284"/>
    </row>
    <row r="285" spans="2:9" ht="15" customHeight="1" x14ac:dyDescent="0.25">
      <c r="B285"/>
      <c r="C285"/>
      <c r="D285"/>
      <c r="E285"/>
      <c r="F285"/>
      <c r="G285"/>
      <c r="H285"/>
      <c r="I285"/>
    </row>
    <row r="286" spans="2:9" ht="15" customHeight="1" x14ac:dyDescent="0.25">
      <c r="B286"/>
      <c r="C286"/>
      <c r="D286"/>
      <c r="E286"/>
      <c r="F286"/>
      <c r="G286"/>
      <c r="H286"/>
      <c r="I286"/>
    </row>
    <row r="287" spans="2:9" ht="15" customHeight="1" x14ac:dyDescent="0.25">
      <c r="B287"/>
      <c r="C287"/>
      <c r="D287"/>
      <c r="E287"/>
      <c r="F287"/>
      <c r="G287"/>
      <c r="H287"/>
      <c r="I287"/>
    </row>
    <row r="288" spans="2:9" ht="15" customHeight="1" x14ac:dyDescent="0.25">
      <c r="B288"/>
      <c r="C288"/>
      <c r="D288"/>
      <c r="E288"/>
      <c r="F288"/>
      <c r="G288"/>
      <c r="H288"/>
      <c r="I288"/>
    </row>
    <row r="289" spans="2:9" ht="15" customHeight="1" x14ac:dyDescent="0.25">
      <c r="B289"/>
      <c r="C289"/>
      <c r="D289"/>
      <c r="E289"/>
      <c r="F289"/>
      <c r="G289"/>
      <c r="H289"/>
      <c r="I289"/>
    </row>
    <row r="290" spans="2:9" ht="15" customHeight="1" x14ac:dyDescent="0.25">
      <c r="B290"/>
      <c r="C290"/>
      <c r="D290"/>
      <c r="E290"/>
      <c r="F290"/>
      <c r="G290"/>
      <c r="H290"/>
      <c r="I290"/>
    </row>
    <row r="291" spans="2:9" ht="15" customHeight="1" x14ac:dyDescent="0.25">
      <c r="B291"/>
      <c r="C291"/>
      <c r="D291"/>
      <c r="E291"/>
      <c r="F291"/>
      <c r="G291"/>
      <c r="H291"/>
      <c r="I291"/>
    </row>
    <row r="292" spans="2:9" ht="15" customHeight="1" x14ac:dyDescent="0.25">
      <c r="B292"/>
      <c r="C292"/>
      <c r="D292"/>
      <c r="E292"/>
      <c r="F292"/>
      <c r="G292"/>
      <c r="H292"/>
      <c r="I292"/>
    </row>
    <row r="293" spans="2:9" ht="15" customHeight="1" x14ac:dyDescent="0.25">
      <c r="B293"/>
      <c r="C293"/>
      <c r="D293"/>
      <c r="E293"/>
      <c r="F293"/>
      <c r="G293"/>
      <c r="H293"/>
      <c r="I293"/>
    </row>
    <row r="294" spans="2:9" ht="15" customHeight="1" x14ac:dyDescent="0.25">
      <c r="B294"/>
      <c r="C294"/>
      <c r="D294"/>
      <c r="E294"/>
      <c r="F294"/>
      <c r="G294"/>
      <c r="H294"/>
      <c r="I294"/>
    </row>
    <row r="295" spans="2:9" ht="15" customHeight="1" x14ac:dyDescent="0.25">
      <c r="B295"/>
      <c r="C295"/>
      <c r="D295"/>
      <c r="E295"/>
      <c r="F295"/>
      <c r="G295"/>
      <c r="H295"/>
      <c r="I295"/>
    </row>
    <row r="296" spans="2:9" ht="15" customHeight="1" x14ac:dyDescent="0.25">
      <c r="B296"/>
      <c r="C296"/>
      <c r="D296"/>
      <c r="E296"/>
      <c r="F296"/>
      <c r="G296"/>
      <c r="H296"/>
      <c r="I296"/>
    </row>
    <row r="297" spans="2:9" ht="15" customHeight="1" x14ac:dyDescent="0.25">
      <c r="B297"/>
      <c r="C297"/>
      <c r="D297"/>
      <c r="E297"/>
      <c r="F297"/>
      <c r="G297"/>
      <c r="H297"/>
      <c r="I297"/>
    </row>
    <row r="298" spans="2:9" ht="15" customHeight="1" x14ac:dyDescent="0.25">
      <c r="B298"/>
      <c r="C298"/>
      <c r="D298"/>
      <c r="E298"/>
      <c r="F298"/>
      <c r="G298"/>
      <c r="H298"/>
      <c r="I298"/>
    </row>
    <row r="299" spans="2:9" ht="15" customHeight="1" x14ac:dyDescent="0.25">
      <c r="B299"/>
      <c r="C299"/>
      <c r="D299"/>
      <c r="E299"/>
      <c r="F299"/>
      <c r="G299"/>
      <c r="H299"/>
      <c r="I299"/>
    </row>
    <row r="300" spans="2:9" ht="15" customHeight="1" x14ac:dyDescent="0.25">
      <c r="B300"/>
      <c r="C300"/>
      <c r="D300"/>
      <c r="E300"/>
      <c r="F300"/>
      <c r="G300"/>
      <c r="H300"/>
      <c r="I300"/>
    </row>
    <row r="301" spans="2:9" ht="15" customHeight="1" x14ac:dyDescent="0.25">
      <c r="B301"/>
      <c r="C301"/>
      <c r="D301"/>
      <c r="E301"/>
      <c r="F301"/>
      <c r="G301"/>
      <c r="H301"/>
      <c r="I301"/>
    </row>
    <row r="302" spans="2:9" ht="15" customHeight="1" x14ac:dyDescent="0.25">
      <c r="B302"/>
      <c r="C302"/>
      <c r="D302"/>
      <c r="E302"/>
      <c r="F302"/>
      <c r="G302"/>
      <c r="H302"/>
      <c r="I302"/>
    </row>
    <row r="303" spans="2:9" ht="15" customHeight="1" x14ac:dyDescent="0.25">
      <c r="B303"/>
      <c r="C303"/>
      <c r="D303"/>
      <c r="E303"/>
      <c r="F303"/>
      <c r="G303"/>
      <c r="H303"/>
      <c r="I303"/>
    </row>
    <row r="304" spans="2:9" ht="15" customHeight="1" x14ac:dyDescent="0.25">
      <c r="B304"/>
      <c r="C304"/>
      <c r="D304"/>
      <c r="E304"/>
      <c r="F304"/>
      <c r="G304"/>
      <c r="H304"/>
      <c r="I304"/>
    </row>
    <row r="305" spans="2:9" ht="15" customHeight="1" x14ac:dyDescent="0.25">
      <c r="B305"/>
      <c r="C305"/>
      <c r="D305"/>
      <c r="E305"/>
      <c r="F305"/>
      <c r="G305"/>
      <c r="H305"/>
      <c r="I305"/>
    </row>
    <row r="306" spans="2:9" ht="15" customHeight="1" x14ac:dyDescent="0.25">
      <c r="B306"/>
      <c r="C306"/>
      <c r="D306"/>
      <c r="E306"/>
      <c r="F306"/>
      <c r="G306"/>
      <c r="H306"/>
      <c r="I306"/>
    </row>
    <row r="307" spans="2:9" ht="15" customHeight="1" x14ac:dyDescent="0.25">
      <c r="B307"/>
      <c r="C307"/>
      <c r="D307"/>
      <c r="E307"/>
      <c r="F307"/>
      <c r="G307"/>
      <c r="H307"/>
      <c r="I307"/>
    </row>
    <row r="308" spans="2:9" ht="15" customHeight="1" x14ac:dyDescent="0.25">
      <c r="B308"/>
      <c r="C308"/>
      <c r="D308"/>
      <c r="E308"/>
      <c r="F308"/>
      <c r="G308"/>
      <c r="H308"/>
      <c r="I308"/>
    </row>
    <row r="309" spans="2:9" ht="15" customHeight="1" x14ac:dyDescent="0.25">
      <c r="B309"/>
      <c r="C309"/>
      <c r="D309"/>
      <c r="E309"/>
      <c r="F309"/>
      <c r="G309"/>
      <c r="H309"/>
      <c r="I309"/>
    </row>
    <row r="310" spans="2:9" ht="15" customHeight="1" x14ac:dyDescent="0.25">
      <c r="B310"/>
      <c r="C310"/>
      <c r="D310"/>
      <c r="E310"/>
      <c r="F310"/>
      <c r="G310"/>
      <c r="H310"/>
      <c r="I310"/>
    </row>
    <row r="311" spans="2:9" ht="15" customHeight="1" x14ac:dyDescent="0.25">
      <c r="B311"/>
      <c r="C311"/>
      <c r="D311"/>
      <c r="E311"/>
      <c r="F311"/>
      <c r="G311"/>
      <c r="H311"/>
      <c r="I311"/>
    </row>
    <row r="312" spans="2:9" ht="15" customHeight="1" x14ac:dyDescent="0.25">
      <c r="B312"/>
      <c r="C312"/>
      <c r="D312"/>
      <c r="E312"/>
      <c r="F312"/>
      <c r="G312"/>
      <c r="H312"/>
      <c r="I312"/>
    </row>
    <row r="313" spans="2:9" ht="15" customHeight="1" x14ac:dyDescent="0.25">
      <c r="B313"/>
      <c r="C313"/>
      <c r="D313"/>
      <c r="E313"/>
      <c r="F313"/>
      <c r="G313"/>
      <c r="H313"/>
      <c r="I313"/>
    </row>
    <row r="314" spans="2:9" ht="15" customHeight="1" x14ac:dyDescent="0.25">
      <c r="B314"/>
      <c r="C314"/>
      <c r="D314"/>
      <c r="E314"/>
      <c r="F314"/>
      <c r="G314"/>
      <c r="H314"/>
      <c r="I314"/>
    </row>
    <row r="315" spans="2:9" ht="15" customHeight="1" x14ac:dyDescent="0.25">
      <c r="B315"/>
      <c r="C315"/>
      <c r="D315"/>
      <c r="E315"/>
      <c r="F315"/>
      <c r="G315"/>
      <c r="H315"/>
      <c r="I315"/>
    </row>
    <row r="316" spans="2:9" ht="15" customHeight="1" x14ac:dyDescent="0.25">
      <c r="B316"/>
      <c r="C316"/>
      <c r="D316"/>
      <c r="E316"/>
      <c r="F316"/>
      <c r="G316"/>
      <c r="H316"/>
      <c r="I316"/>
    </row>
    <row r="317" spans="2:9" ht="15" customHeight="1" x14ac:dyDescent="0.25">
      <c r="B317"/>
      <c r="C317"/>
      <c r="D317"/>
      <c r="E317"/>
      <c r="F317"/>
      <c r="G317"/>
      <c r="H317"/>
      <c r="I317"/>
    </row>
    <row r="318" spans="2:9" ht="15" customHeight="1" x14ac:dyDescent="0.25">
      <c r="B318"/>
      <c r="C318"/>
      <c r="D318"/>
      <c r="E318"/>
      <c r="F318"/>
      <c r="G318"/>
      <c r="H318"/>
      <c r="I318"/>
    </row>
    <row r="319" spans="2:9" ht="15" customHeight="1" x14ac:dyDescent="0.25">
      <c r="B319"/>
      <c r="C319"/>
      <c r="D319"/>
      <c r="E319"/>
      <c r="F319"/>
      <c r="G319"/>
      <c r="H319"/>
      <c r="I319"/>
    </row>
    <row r="320" spans="2:9" ht="15" customHeight="1" x14ac:dyDescent="0.25">
      <c r="B320"/>
      <c r="C320"/>
      <c r="D320"/>
      <c r="E320"/>
      <c r="F320"/>
      <c r="G320"/>
      <c r="H320"/>
      <c r="I320"/>
    </row>
    <row r="321" spans="2:9" ht="15" customHeight="1" x14ac:dyDescent="0.25">
      <c r="B321"/>
      <c r="C321"/>
      <c r="D321"/>
      <c r="E321"/>
      <c r="F321"/>
      <c r="G321"/>
      <c r="H321"/>
      <c r="I321"/>
    </row>
    <row r="322" spans="2:9" ht="15" customHeight="1" x14ac:dyDescent="0.25">
      <c r="B322"/>
      <c r="C322"/>
      <c r="D322"/>
      <c r="E322"/>
      <c r="F322"/>
      <c r="G322"/>
      <c r="H322"/>
      <c r="I322"/>
    </row>
    <row r="323" spans="2:9" ht="15" customHeight="1" x14ac:dyDescent="0.25">
      <c r="B323"/>
      <c r="C323"/>
      <c r="D323"/>
      <c r="E323"/>
      <c r="F323"/>
      <c r="G323"/>
      <c r="H323"/>
      <c r="I323"/>
    </row>
    <row r="324" spans="2:9" ht="15" customHeight="1" x14ac:dyDescent="0.25">
      <c r="B324"/>
      <c r="C324"/>
      <c r="D324"/>
      <c r="E324"/>
      <c r="F324"/>
      <c r="G324"/>
      <c r="H324"/>
      <c r="I324"/>
    </row>
    <row r="325" spans="2:9" ht="15" customHeight="1" x14ac:dyDescent="0.25">
      <c r="B325"/>
      <c r="C325"/>
      <c r="D325"/>
      <c r="E325"/>
      <c r="F325"/>
      <c r="G325"/>
      <c r="H325"/>
      <c r="I325"/>
    </row>
    <row r="326" spans="2:9" ht="15" customHeight="1" x14ac:dyDescent="0.25">
      <c r="B326"/>
      <c r="C326"/>
      <c r="D326"/>
      <c r="E326"/>
      <c r="F326"/>
      <c r="G326"/>
      <c r="H326"/>
      <c r="I326"/>
    </row>
    <row r="327" spans="2:9" ht="15" customHeight="1" x14ac:dyDescent="0.25">
      <c r="B327"/>
      <c r="C327"/>
      <c r="D327"/>
      <c r="E327"/>
      <c r="F327"/>
      <c r="G327"/>
      <c r="H327"/>
      <c r="I327"/>
    </row>
    <row r="328" spans="2:9" ht="15" customHeight="1" x14ac:dyDescent="0.25">
      <c r="B328"/>
      <c r="C328"/>
      <c r="D328"/>
      <c r="E328"/>
      <c r="F328"/>
      <c r="G328"/>
      <c r="H328"/>
      <c r="I328"/>
    </row>
    <row r="329" spans="2:9" ht="15" customHeight="1" x14ac:dyDescent="0.25">
      <c r="B329"/>
      <c r="C329"/>
      <c r="D329"/>
      <c r="E329"/>
      <c r="F329"/>
      <c r="G329"/>
      <c r="H329"/>
      <c r="I329"/>
    </row>
    <row r="330" spans="2:9" ht="15" customHeight="1" x14ac:dyDescent="0.25">
      <c r="B330"/>
      <c r="C330"/>
      <c r="D330"/>
      <c r="E330"/>
      <c r="F330"/>
      <c r="G330"/>
      <c r="H330"/>
      <c r="I330"/>
    </row>
    <row r="331" spans="2:9" ht="15" customHeight="1" x14ac:dyDescent="0.25">
      <c r="B331"/>
      <c r="C331"/>
      <c r="D331"/>
      <c r="E331"/>
      <c r="F331"/>
      <c r="G331"/>
      <c r="H331"/>
      <c r="I331"/>
    </row>
    <row r="332" spans="2:9" ht="15" customHeight="1" x14ac:dyDescent="0.25">
      <c r="B332"/>
      <c r="C332"/>
      <c r="D332"/>
      <c r="E332"/>
      <c r="F332"/>
      <c r="G332"/>
      <c r="H332"/>
      <c r="I332"/>
    </row>
    <row r="333" spans="2:9" ht="15" customHeight="1" x14ac:dyDescent="0.25">
      <c r="B333"/>
      <c r="C333"/>
      <c r="D333"/>
      <c r="E333"/>
      <c r="F333"/>
      <c r="G333"/>
      <c r="H333"/>
      <c r="I333"/>
    </row>
    <row r="334" spans="2:9" ht="15" customHeight="1" x14ac:dyDescent="0.25">
      <c r="B334"/>
      <c r="C334"/>
      <c r="D334"/>
      <c r="E334"/>
      <c r="F334"/>
      <c r="G334"/>
      <c r="H334"/>
      <c r="I334"/>
    </row>
    <row r="335" spans="2:9" ht="15" customHeight="1" x14ac:dyDescent="0.25">
      <c r="B335"/>
      <c r="C335"/>
      <c r="D335"/>
      <c r="E335"/>
      <c r="F335"/>
      <c r="G335"/>
      <c r="H335"/>
      <c r="I335"/>
    </row>
    <row r="336" spans="2:9" ht="15" customHeight="1" x14ac:dyDescent="0.25">
      <c r="B336"/>
      <c r="C336"/>
      <c r="D336"/>
      <c r="E336"/>
      <c r="F336"/>
      <c r="G336"/>
      <c r="H336"/>
      <c r="I336"/>
    </row>
    <row r="337" spans="2:9" ht="15" customHeight="1" x14ac:dyDescent="0.25">
      <c r="B337"/>
      <c r="C337"/>
      <c r="D337"/>
      <c r="E337"/>
      <c r="F337"/>
      <c r="G337"/>
      <c r="H337"/>
      <c r="I337"/>
    </row>
    <row r="338" spans="2:9" ht="15" customHeight="1" x14ac:dyDescent="0.25">
      <c r="B338"/>
      <c r="C338"/>
      <c r="D338"/>
      <c r="E338"/>
      <c r="F338"/>
      <c r="G338"/>
      <c r="H338"/>
      <c r="I338"/>
    </row>
    <row r="339" spans="2:9" ht="15" customHeight="1" x14ac:dyDescent="0.25">
      <c r="B339"/>
      <c r="C339"/>
      <c r="D339"/>
      <c r="E339"/>
      <c r="F339"/>
      <c r="G339"/>
      <c r="H339"/>
      <c r="I339"/>
    </row>
    <row r="340" spans="2:9" ht="15" customHeight="1" x14ac:dyDescent="0.25">
      <c r="B340"/>
      <c r="C340"/>
      <c r="D340"/>
      <c r="E340"/>
      <c r="F340"/>
      <c r="G340"/>
      <c r="H340"/>
      <c r="I340"/>
    </row>
    <row r="341" spans="2:9" ht="15" customHeight="1" x14ac:dyDescent="0.25">
      <c r="B341"/>
      <c r="C341"/>
      <c r="D341"/>
      <c r="E341"/>
      <c r="F341"/>
      <c r="G341"/>
      <c r="H341"/>
      <c r="I341"/>
    </row>
    <row r="342" spans="2:9" ht="15" customHeight="1" x14ac:dyDescent="0.25">
      <c r="B342"/>
      <c r="C342"/>
      <c r="D342"/>
      <c r="E342"/>
      <c r="F342"/>
      <c r="G342"/>
      <c r="H342"/>
      <c r="I342"/>
    </row>
    <row r="343" spans="2:9" ht="15" customHeight="1" x14ac:dyDescent="0.25">
      <c r="B343"/>
      <c r="C343"/>
      <c r="D343"/>
      <c r="E343"/>
      <c r="F343"/>
      <c r="G343"/>
      <c r="H343"/>
      <c r="I343"/>
    </row>
    <row r="344" spans="2:9" ht="15" customHeight="1" x14ac:dyDescent="0.25">
      <c r="B344"/>
      <c r="C344"/>
      <c r="D344"/>
      <c r="E344"/>
      <c r="F344"/>
      <c r="G344"/>
      <c r="H344"/>
      <c r="I344"/>
    </row>
    <row r="345" spans="2:9" ht="15" customHeight="1" x14ac:dyDescent="0.25">
      <c r="B345"/>
      <c r="C345"/>
      <c r="D345"/>
      <c r="E345"/>
      <c r="F345"/>
      <c r="G345"/>
      <c r="H345"/>
      <c r="I345"/>
    </row>
    <row r="346" spans="2:9" ht="15" customHeight="1" x14ac:dyDescent="0.25">
      <c r="B346"/>
      <c r="C346"/>
      <c r="D346"/>
      <c r="E346"/>
      <c r="F346"/>
      <c r="G346"/>
      <c r="H346"/>
      <c r="I346"/>
    </row>
    <row r="347" spans="2:9" ht="15" customHeight="1" x14ac:dyDescent="0.25">
      <c r="B347"/>
      <c r="C347"/>
      <c r="D347"/>
      <c r="E347"/>
      <c r="F347"/>
      <c r="G347"/>
      <c r="H347"/>
      <c r="I347"/>
    </row>
    <row r="348" spans="2:9" ht="15" customHeight="1" x14ac:dyDescent="0.25">
      <c r="B348"/>
      <c r="C348"/>
      <c r="D348"/>
      <c r="E348"/>
      <c r="F348"/>
      <c r="G348"/>
      <c r="H348"/>
      <c r="I348"/>
    </row>
    <row r="349" spans="2:9" ht="15" customHeight="1" x14ac:dyDescent="0.25">
      <c r="B349"/>
      <c r="C349"/>
      <c r="D349"/>
      <c r="E349"/>
      <c r="F349"/>
      <c r="G349"/>
      <c r="H349"/>
      <c r="I349"/>
    </row>
    <row r="350" spans="2:9" ht="15" customHeight="1" x14ac:dyDescent="0.25">
      <c r="B350"/>
      <c r="C350"/>
      <c r="D350"/>
      <c r="E350"/>
      <c r="F350"/>
      <c r="G350"/>
      <c r="H350"/>
      <c r="I350"/>
    </row>
    <row r="351" spans="2:9" ht="15" customHeight="1" x14ac:dyDescent="0.25">
      <c r="B351"/>
      <c r="C351"/>
      <c r="D351"/>
      <c r="E351"/>
      <c r="F351"/>
      <c r="G351"/>
      <c r="H351"/>
      <c r="I351"/>
    </row>
    <row r="352" spans="2:9" ht="15" customHeight="1" x14ac:dyDescent="0.25">
      <c r="B352"/>
      <c r="C352"/>
      <c r="D352"/>
      <c r="E352"/>
      <c r="F352"/>
      <c r="G352"/>
      <c r="H352"/>
      <c r="I352"/>
    </row>
    <row r="353" spans="2:9" ht="15" customHeight="1" x14ac:dyDescent="0.25">
      <c r="B353"/>
      <c r="C353"/>
      <c r="D353"/>
      <c r="E353"/>
      <c r="F353"/>
      <c r="G353"/>
      <c r="H353"/>
      <c r="I353"/>
    </row>
    <row r="354" spans="2:9" ht="15" customHeight="1" x14ac:dyDescent="0.25">
      <c r="B354"/>
      <c r="C354"/>
      <c r="D354"/>
      <c r="E354"/>
      <c r="F354"/>
      <c r="G354"/>
      <c r="H354"/>
      <c r="I354"/>
    </row>
    <row r="355" spans="2:9" ht="15" customHeight="1" x14ac:dyDescent="0.25">
      <c r="B355"/>
      <c r="C355"/>
      <c r="D355"/>
      <c r="E355"/>
      <c r="F355"/>
      <c r="G355"/>
      <c r="H355"/>
      <c r="I355"/>
    </row>
    <row r="356" spans="2:9" ht="15" customHeight="1" x14ac:dyDescent="0.25">
      <c r="B356"/>
      <c r="C356"/>
      <c r="D356"/>
      <c r="E356"/>
      <c r="F356"/>
      <c r="G356"/>
      <c r="H356"/>
      <c r="I356"/>
    </row>
    <row r="357" spans="2:9" ht="15" customHeight="1" x14ac:dyDescent="0.25">
      <c r="B357"/>
      <c r="C357"/>
      <c r="D357"/>
      <c r="E357"/>
      <c r="F357"/>
      <c r="G357"/>
      <c r="H357"/>
      <c r="I357"/>
    </row>
    <row r="358" spans="2:9" ht="15" customHeight="1" x14ac:dyDescent="0.25">
      <c r="B358"/>
      <c r="C358"/>
      <c r="D358"/>
      <c r="E358"/>
      <c r="F358"/>
      <c r="G358"/>
      <c r="H358"/>
      <c r="I358"/>
    </row>
  </sheetData>
  <mergeCells count="1">
    <mergeCell ref="B3:I3"/>
  </mergeCells>
  <phoneticPr fontId="7" type="noConversion"/>
  <pageMargins left="0.45" right="0.45" top="0.25" bottom="0.5" header="0.3" footer="0.3"/>
  <pageSetup paperSize="5" scale="55" orientation="landscape" r:id="rId1"/>
  <headerFooter>
    <oddFooter>&amp;L&amp;8
&amp;Z&amp;F
&amp;Z&amp;F&amp;R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Details- Feb. Filled Positions </vt:lpstr>
      <vt:lpstr>'Details- Feb. Filled Positions '!Print_Area</vt:lpstr>
      <vt:lpstr>Summary!Print_Area</vt:lpstr>
      <vt:lpstr>'Details- Feb. Filled Positions '!Print_Titles</vt:lpstr>
    </vt:vector>
  </TitlesOfParts>
  <Company>NYC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 Rosa</dc:creator>
  <cp:lastModifiedBy>Rosa Dibenedetto</cp:lastModifiedBy>
  <cp:lastPrinted>2026-03-11T22:31:03Z</cp:lastPrinted>
  <dcterms:created xsi:type="dcterms:W3CDTF">2015-04-16T18:15:29Z</dcterms:created>
  <dcterms:modified xsi:type="dcterms:W3CDTF">2026-03-19T22:18:19Z</dcterms:modified>
</cp:coreProperties>
</file>