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BUDGET UNIT\Terms and Conditions\FY24 T+C Reports\DOE\"/>
    </mc:Choice>
  </mc:AlternateContent>
  <bookViews>
    <workbookView xWindow="0" yWindow="0" windowWidth="28800" windowHeight="11856"/>
  </bookViews>
  <sheets>
    <sheet name="Summary" sheetId="2" r:id="rId1"/>
    <sheet name="Details for February 2024" sheetId="8" r:id="rId2"/>
  </sheets>
  <definedNames>
    <definedName name="_xlnm._FilterDatabase" localSheetId="1" hidden="1">'Details for February 2024'!$B$5:$E$10</definedName>
    <definedName name="_xlnm.Print_Area" localSheetId="1">'Details for February 2024'!$A$1:$G$88</definedName>
    <definedName name="_xlnm.Print_Area" localSheetId="0">Summary!$A$1:$L$19</definedName>
    <definedName name="_xlnm.Print_Titles" localSheetId="1">'Details for February 2024'!$A:$A,'Details for February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8" l="1"/>
  <c r="G5" i="8" l="1"/>
  <c r="G7" i="8"/>
  <c r="G11" i="8"/>
  <c r="G18" i="8"/>
  <c r="G23" i="8"/>
  <c r="G28" i="8"/>
  <c r="G30" i="8"/>
  <c r="G36" i="8"/>
  <c r="G37" i="8"/>
  <c r="G38" i="8"/>
  <c r="G40" i="8"/>
  <c r="G43" i="8"/>
  <c r="G44" i="8"/>
  <c r="G46" i="8"/>
  <c r="G47" i="8"/>
  <c r="G58" i="8"/>
  <c r="G60" i="8"/>
  <c r="G63" i="8"/>
  <c r="G64" i="8"/>
  <c r="G80" i="8"/>
  <c r="E12" i="2" l="1"/>
  <c r="F83" i="8" l="1"/>
  <c r="D16" i="2"/>
  <c r="E16" i="2"/>
  <c r="B16" i="8" l="1"/>
  <c r="J13" i="2"/>
  <c r="J14" i="2"/>
  <c r="J15" i="2"/>
  <c r="J16" i="2"/>
  <c r="J12" i="2"/>
  <c r="I14" i="2"/>
  <c r="I13" i="2"/>
  <c r="I12" i="2"/>
  <c r="H16" i="2"/>
  <c r="H12" i="2"/>
  <c r="C33" i="8"/>
  <c r="H14" i="2"/>
  <c r="H13" i="2"/>
  <c r="F6" i="8"/>
  <c r="G33" i="8" l="1"/>
  <c r="G6" i="8"/>
  <c r="G16" i="8"/>
  <c r="F17" i="8" l="1"/>
  <c r="F15" i="8"/>
  <c r="F13" i="8"/>
  <c r="F9" i="8"/>
  <c r="E72" i="8"/>
  <c r="E71" i="8"/>
  <c r="D68" i="8"/>
  <c r="D83" i="8"/>
  <c r="C85" i="8"/>
  <c r="C84" i="8"/>
  <c r="C71" i="8"/>
  <c r="C35" i="8"/>
  <c r="C34" i="8"/>
  <c r="C31" i="8"/>
  <c r="C39" i="8"/>
  <c r="C17" i="8"/>
  <c r="C9" i="8"/>
  <c r="B29" i="8"/>
  <c r="B26" i="8"/>
  <c r="B21" i="8"/>
  <c r="B19" i="8"/>
  <c r="B17" i="8"/>
  <c r="B15" i="8"/>
  <c r="B13" i="8"/>
  <c r="B8" i="8"/>
  <c r="B84" i="8"/>
  <c r="B78" i="8"/>
  <c r="B77" i="8"/>
  <c r="B72" i="8"/>
  <c r="B71" i="8"/>
  <c r="B70" i="8"/>
  <c r="B69" i="8"/>
  <c r="B68" i="8"/>
  <c r="B67" i="8"/>
  <c r="B62" i="8"/>
  <c r="B61" i="8"/>
  <c r="B53" i="8"/>
  <c r="B55" i="8"/>
  <c r="B54" i="8"/>
  <c r="B51" i="8"/>
  <c r="B52" i="8"/>
  <c r="B50" i="8"/>
  <c r="B49" i="8"/>
  <c r="B48" i="8"/>
  <c r="B31" i="8"/>
  <c r="B9" i="8"/>
  <c r="E15" i="2"/>
  <c r="E14" i="2"/>
  <c r="B82" i="8"/>
  <c r="F81" i="8"/>
  <c r="B81" i="8"/>
  <c r="B79" i="8"/>
  <c r="B76" i="8"/>
  <c r="B75" i="8"/>
  <c r="F74" i="8"/>
  <c r="B74" i="8"/>
  <c r="B73" i="8"/>
  <c r="B66" i="8"/>
  <c r="B65" i="8"/>
  <c r="F59" i="8"/>
  <c r="B59" i="8"/>
  <c r="B57" i="8"/>
  <c r="F56" i="8"/>
  <c r="D51" i="8"/>
  <c r="B45" i="8"/>
  <c r="B42" i="8"/>
  <c r="F41" i="8"/>
  <c r="D34" i="8"/>
  <c r="B32" i="8"/>
  <c r="B27" i="8"/>
  <c r="F25" i="8"/>
  <c r="B24" i="8"/>
  <c r="B22" i="8"/>
  <c r="B20" i="8"/>
  <c r="D17" i="8"/>
  <c r="B14" i="8"/>
  <c r="F12" i="8"/>
  <c r="B12" i="8"/>
  <c r="B10" i="8"/>
  <c r="G17" i="2"/>
  <c r="F16" i="2"/>
  <c r="F15" i="2"/>
  <c r="D17" i="2"/>
  <c r="H17" i="2"/>
  <c r="F12" i="2"/>
  <c r="G20" i="8" l="1"/>
  <c r="G70" i="8"/>
  <c r="G39" i="8"/>
  <c r="G22" i="8"/>
  <c r="G65" i="8"/>
  <c r="G9" i="8"/>
  <c r="G71" i="8"/>
  <c r="G68" i="8"/>
  <c r="G69" i="8"/>
  <c r="G24" i="8"/>
  <c r="G31" i="8"/>
  <c r="G34" i="8"/>
  <c r="G73" i="8"/>
  <c r="G48" i="8"/>
  <c r="G35" i="8"/>
  <c r="G27" i="8"/>
  <c r="G74" i="8"/>
  <c r="G49" i="8"/>
  <c r="G78" i="8"/>
  <c r="G32" i="8"/>
  <c r="G50" i="8"/>
  <c r="G84" i="8"/>
  <c r="G14" i="8"/>
  <c r="D86" i="8"/>
  <c r="G66" i="8"/>
  <c r="G72" i="8"/>
  <c r="G25" i="8"/>
  <c r="G77" i="8"/>
  <c r="G75" i="8"/>
  <c r="G52" i="8"/>
  <c r="G8" i="8"/>
  <c r="G85" i="8"/>
  <c r="G76" i="8"/>
  <c r="G51" i="8"/>
  <c r="G13" i="8"/>
  <c r="G83" i="8"/>
  <c r="G41" i="8"/>
  <c r="G79" i="8"/>
  <c r="G54" i="8"/>
  <c r="G15" i="8"/>
  <c r="G42" i="8"/>
  <c r="G81" i="8"/>
  <c r="G55" i="8"/>
  <c r="G17" i="8"/>
  <c r="G59" i="8"/>
  <c r="G45" i="8"/>
  <c r="G53" i="8"/>
  <c r="G19" i="8"/>
  <c r="G10" i="8"/>
  <c r="G82" i="8"/>
  <c r="G61" i="8"/>
  <c r="G21" i="8"/>
  <c r="G12" i="8"/>
  <c r="G56" i="8"/>
  <c r="E86" i="8"/>
  <c r="G62" i="8"/>
  <c r="G26" i="8"/>
  <c r="G57" i="8"/>
  <c r="G67" i="8"/>
  <c r="G29" i="8"/>
  <c r="C86" i="8"/>
  <c r="B86" i="8"/>
  <c r="E17" i="2"/>
  <c r="K16" i="2"/>
  <c r="F14" i="2"/>
  <c r="K14" i="2" s="1"/>
  <c r="J17" i="2"/>
  <c r="F13" i="2"/>
  <c r="K13" i="2" s="1"/>
  <c r="K15" i="2"/>
  <c r="I17" i="2"/>
  <c r="G86" i="8" l="1"/>
  <c r="K12" i="2"/>
  <c r="F17" i="2"/>
  <c r="K17" i="2" l="1"/>
</calcChain>
</file>

<file path=xl/comments1.xml><?xml version="1.0" encoding="utf-8"?>
<comments xmlns="http://schemas.openxmlformats.org/spreadsheetml/2006/main">
  <authors>
    <author>DiBenedetto Rosa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includes hourly admin.positions.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<sst xmlns="http://schemas.openxmlformats.org/spreadsheetml/2006/main" count="374" uniqueCount="119">
  <si>
    <t>Grand Total</t>
  </si>
  <si>
    <t>ASSISTANT SUPERINTENDENT</t>
  </si>
  <si>
    <t>EDUCATION ADMINISTRATOR</t>
  </si>
  <si>
    <t>PRINCIPAL - DAY HIGH SCHOOL</t>
  </si>
  <si>
    <t>PRINCIPAL - J.H.S.</t>
  </si>
  <si>
    <t>PRINCIPAL - DAY ELEMENTARY SCHOOL</t>
  </si>
  <si>
    <t>PRINCIPAL - DAY ELEMENTARY SCHOOL - TERM</t>
  </si>
  <si>
    <t>PRINCIPAL - ASSIGNED</t>
  </si>
  <si>
    <t>SUPERVISOR - FULL YEAR</t>
  </si>
  <si>
    <t>SCHOOL PSYCHOLOGIST - SABBATICAL LEAVE</t>
  </si>
  <si>
    <t>SCHOOL SOCIAL WORKER</t>
  </si>
  <si>
    <t>GUIDANCE COUNSELOR</t>
  </si>
  <si>
    <t>GUIDANCE COUNSELOR - SABBATICAL</t>
  </si>
  <si>
    <t>GUIDANCE COUNSELOR - BILINGUAL</t>
  </si>
  <si>
    <t>COACH - INSTRUCTIONAL</t>
  </si>
  <si>
    <t>COACH - INSTRUCTIONAL SPECIAL EDUCATION</t>
  </si>
  <si>
    <t>TEACHER - TRAINER</t>
  </si>
  <si>
    <t>LABORATORY SPECIALIST</t>
  </si>
  <si>
    <t>ADULT EDUCATION TEACHER</t>
  </si>
  <si>
    <t>SUBSTITUTE VOCATIONAL ASSISTANT</t>
  </si>
  <si>
    <t>LABORATORY ASSISTANT</t>
  </si>
  <si>
    <t>SCHOOL SECRETARY</t>
  </si>
  <si>
    <t>SCHOOL SECRETARY - TERMINAL LEAVE</t>
  </si>
  <si>
    <t>TEACHERS APPRENTICE</t>
  </si>
  <si>
    <t>PROGRAM PRODUCER-TV/AUDIO, LEVEL 3</t>
  </si>
  <si>
    <t>EDUCATION OFFICER UFT</t>
  </si>
  <si>
    <t>DISTRICT BUSINESS MANAGER</t>
  </si>
  <si>
    <t>SCHOOL BUSINESS MANAGER</t>
  </si>
  <si>
    <t>SUBSTANCE ABUSE PREVENTION &amp; INTERV SPEC</t>
  </si>
  <si>
    <t>PRINCIPAL SCHOOL NEIGHBORHOOD WORKER</t>
  </si>
  <si>
    <t>SENIOR SCHOOL NEIGHBORHOOD WORKER</t>
  </si>
  <si>
    <t>SCHOOL NEIGHBORHOOD WORKER</t>
  </si>
  <si>
    <t>ADMINISTRATIVE EDUCATION OFFICER</t>
  </si>
  <si>
    <t>MEDIA SERVICE TECHNICIAN</t>
  </si>
  <si>
    <t>ELEVATOR OPERATOR</t>
  </si>
  <si>
    <t>MACHINIST</t>
  </si>
  <si>
    <t>MACHINIST HELPER</t>
  </si>
  <si>
    <t>SCHOOL EQUIPMENT MAINTAINER</t>
  </si>
  <si>
    <t>PRINCIPAL ADMINISTRATIVE ASSOCIATE</t>
  </si>
  <si>
    <t>CLERICAL ASSOCIATE</t>
  </si>
  <si>
    <t>SECRETARY</t>
  </si>
  <si>
    <t>STOCKWORKER</t>
  </si>
  <si>
    <t>COMMUNITY COORDINATOR</t>
  </si>
  <si>
    <t>COMMUNITY ASSOCIATE</t>
  </si>
  <si>
    <t>OCCUPATIONAL THERAPIST (DOE)</t>
  </si>
  <si>
    <t>PHYSICAL THERAPIST (DOE)</t>
  </si>
  <si>
    <t>COMMUNITY ASSISTANT</t>
  </si>
  <si>
    <t>EDUCATIONAL PARAPROFESSIONAL(FY04+)</t>
  </si>
  <si>
    <t>IEP EDUCATIONAL PARAPROFESSIONAL(FY04+)</t>
  </si>
  <si>
    <t>TEACHER AIDE CITYWIDE (FY05+)</t>
  </si>
  <si>
    <t>SCHOOL COMPUTER TECHNOLOGY SPECIALIST</t>
  </si>
  <si>
    <t>COMPUTER PROGRAMMER ANALYST</t>
  </si>
  <si>
    <t>COMPUTER ASSOCIATE - OPERATOR</t>
  </si>
  <si>
    <t>COMPUTER AIDE</t>
  </si>
  <si>
    <t>COMPUTER SERVICE TECHNICIAN</t>
  </si>
  <si>
    <t>SUPERVISING COMPUTER SERVICE TECHNICIAN</t>
  </si>
  <si>
    <t>COMPUTER ASSOCIATE - SOFTWARE</t>
  </si>
  <si>
    <t>Per Diem</t>
  </si>
  <si>
    <t>P/T Total</t>
  </si>
  <si>
    <t>U/A 401</t>
  </si>
  <si>
    <t>U/A 403</t>
  </si>
  <si>
    <t>-</t>
  </si>
  <si>
    <t>U/A 481</t>
  </si>
  <si>
    <t>TOTAL</t>
  </si>
  <si>
    <t>ASSISTANT PRINCIPAL TITLES</t>
  </si>
  <si>
    <t xml:space="preserve">TEACHER TITLES </t>
  </si>
  <si>
    <t>HOURLY ADMIN TITLES</t>
  </si>
  <si>
    <t>PER DIEM STAFF</t>
  </si>
  <si>
    <t>SCHOOL GUARDS &amp; STUDENT AIDES-HOURLY</t>
  </si>
  <si>
    <t>FAMILY PARAS-HOURLY</t>
  </si>
  <si>
    <t>COMMUNITY ASSISTANT- part-time</t>
  </si>
  <si>
    <t>Total</t>
  </si>
  <si>
    <t xml:space="preserve"> U/A 401</t>
  </si>
  <si>
    <t xml:space="preserve"> U/A 403</t>
  </si>
  <si>
    <t xml:space="preserve"> U/A 481</t>
  </si>
  <si>
    <t>PRINCIPAL - MASTER &amp; MODEL</t>
  </si>
  <si>
    <t>PRINCIPAL - ADULT EDUCATION</t>
  </si>
  <si>
    <t>CERTIFIED IT ADMINISTRATOR (LAN/WAN)</t>
  </si>
  <si>
    <t xml:space="preserve"> U/A 407</t>
  </si>
  <si>
    <t xml:space="preserve"> U/A 409</t>
  </si>
  <si>
    <t>U/A Description</t>
  </si>
  <si>
    <t>UPK</t>
  </si>
  <si>
    <t>Gen. Ed. Instr. &amp; School Leadership</t>
  </si>
  <si>
    <t>Special Ed. Instr. &amp; School Leadership</t>
  </si>
  <si>
    <t>Categorical Programs</t>
  </si>
  <si>
    <t>Early Childhood</t>
  </si>
  <si>
    <t xml:space="preserve"> Non-Peds - o/c 001</t>
  </si>
  <si>
    <t>Peds - o/c 005</t>
  </si>
  <si>
    <t>Part Time - o/c 021</t>
  </si>
  <si>
    <t>Part -time - o/c 031</t>
  </si>
  <si>
    <t>NYC DOE</t>
  </si>
  <si>
    <t>School-based staff</t>
  </si>
  <si>
    <t>U/A 409</t>
  </si>
  <si>
    <t>U/A 407</t>
  </si>
  <si>
    <t>COMPUTER ASSOCIATE - TECH SUPPORT</t>
  </si>
  <si>
    <t>COMPUTER SPECIALIST SOFTWARE</t>
  </si>
  <si>
    <t>TEACHER ASSISTANT LEAD ED. PARA,SPECIAL ED. &amp; ESL</t>
  </si>
  <si>
    <t>COMMUNITY SUPERINTENDENT</t>
  </si>
  <si>
    <t>SCHOOL PSYCHOLOGIST (&amp; BILINGUAL)</t>
  </si>
  <si>
    <t>SCHOOL SOCIAL WORKER SABBATICAL</t>
  </si>
  <si>
    <t xml:space="preserve">Totals may differ from Details tab due to rounding.     </t>
  </si>
  <si>
    <t>SCHOOL AIDES -  HOURLY</t>
  </si>
  <si>
    <t>Full - time/ Total</t>
  </si>
  <si>
    <t>GUIDANCE COUNSELOR - TERMINAL LEAVE</t>
  </si>
  <si>
    <t>ADMINISTRATIVE EDUCATION ANALYST (UNION)</t>
  </si>
  <si>
    <t>ADMINISTRATIVE EDUCATION OFFICER (UNION)</t>
  </si>
  <si>
    <t>Titles</t>
  </si>
  <si>
    <t>F/T &amp; P/T Details</t>
  </si>
  <si>
    <t>SCHOOL SECRETARY SABBATICAL</t>
  </si>
  <si>
    <t>SCHOOL SOCIAL WORKER TERMINAL LEAVE</t>
  </si>
  <si>
    <t>COMMUNITY ASSOCIATE - part-time</t>
  </si>
  <si>
    <t>PSYCHOLOGIST-IN-TRAINING</t>
  </si>
  <si>
    <t>Excludes U/A 415, D.94, due to reorg.</t>
  </si>
  <si>
    <t>PRINCIPAL - AMBASSADOR</t>
  </si>
  <si>
    <t>FAMIS Filled Positions - FY 2024</t>
  </si>
  <si>
    <t>FY 2024 - February Filled Positions</t>
  </si>
  <si>
    <t>Due:  March 15, 2024</t>
  </si>
  <si>
    <t>FY 2024 HEADCOUNT ACTUALS -TERMS AND CONDITIONS</t>
  </si>
  <si>
    <t xml:space="preserve">City Council Terms and Conditions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</si>
</sst>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2E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C00000"/>
      </top>
      <bottom style="thick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C00000"/>
      </top>
      <bottom style="thick">
        <color rgb="FFC00000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0" xfId="0" applyNumberFormat="1"/>
    <xf numFmtId="0" fontId="2" fillId="0" borderId="10" xfId="0" applyFont="1" applyBorder="1" applyAlignment="1">
      <alignment wrapText="1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2" fillId="0" borderId="15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7" fillId="0" borderId="0" xfId="0" quotePrefix="1" applyFont="1" applyAlignment="1">
      <alignment horizontal="left"/>
    </xf>
    <xf numFmtId="0" fontId="0" fillId="2" borderId="11" xfId="0" applyFill="1" applyBorder="1" applyAlignment="1">
      <alignment horizontal="left"/>
    </xf>
    <xf numFmtId="0" fontId="2" fillId="0" borderId="20" xfId="0" quotePrefix="1" applyFont="1" applyBorder="1" applyAlignment="1">
      <alignment horizontal="center" wrapText="1"/>
    </xf>
    <xf numFmtId="0" fontId="4" fillId="0" borderId="0" xfId="0" quotePrefix="1" applyFont="1" applyAlignment="1">
      <alignment horizontal="left"/>
    </xf>
    <xf numFmtId="164" fontId="0" fillId="0" borderId="0" xfId="1" applyNumberFormat="1" applyFont="1"/>
    <xf numFmtId="0" fontId="8" fillId="0" borderId="0" xfId="0" quotePrefix="1" applyFont="1" applyAlignment="1">
      <alignment horizontal="left"/>
    </xf>
    <xf numFmtId="43" fontId="0" fillId="0" borderId="0" xfId="1" applyFont="1"/>
    <xf numFmtId="0" fontId="9" fillId="0" borderId="0" xfId="0" quotePrefix="1" applyFont="1" applyAlignment="1">
      <alignment horizontal="left"/>
    </xf>
    <xf numFmtId="0" fontId="10" fillId="0" borderId="0" xfId="0" applyFont="1"/>
    <xf numFmtId="0" fontId="11" fillId="0" borderId="0" xfId="0" applyFont="1"/>
    <xf numFmtId="0" fontId="2" fillId="3" borderId="2" xfId="0" applyFont="1" applyFill="1" applyBorder="1"/>
    <xf numFmtId="164" fontId="2" fillId="3" borderId="2" xfId="1" quotePrefix="1" applyNumberFormat="1" applyFont="1" applyFill="1" applyBorder="1" applyAlignment="1">
      <alignment horizontal="center"/>
    </xf>
    <xf numFmtId="164" fontId="2" fillId="3" borderId="21" xfId="1" applyNumberFormat="1" applyFont="1" applyFill="1" applyBorder="1" applyAlignment="1">
      <alignment horizontal="center"/>
    </xf>
    <xf numFmtId="164" fontId="2" fillId="3" borderId="18" xfId="1" quotePrefix="1" applyNumberFormat="1" applyFont="1" applyFill="1" applyBorder="1" applyAlignment="1">
      <alignment horizontal="right"/>
    </xf>
    <xf numFmtId="164" fontId="2" fillId="3" borderId="2" xfId="1" quotePrefix="1" applyNumberFormat="1" applyFont="1" applyFill="1" applyBorder="1" applyAlignment="1">
      <alignment horizontal="right"/>
    </xf>
    <xf numFmtId="0" fontId="2" fillId="3" borderId="3" xfId="0" applyFont="1" applyFill="1" applyBorder="1"/>
    <xf numFmtId="164" fontId="2" fillId="3" borderId="3" xfId="1" applyNumberFormat="1" applyFont="1" applyFill="1" applyBorder="1" applyAlignment="1">
      <alignment horizontal="center"/>
    </xf>
    <xf numFmtId="164" fontId="2" fillId="3" borderId="22" xfId="1" applyNumberFormat="1" applyFont="1" applyFill="1" applyBorder="1" applyAlignment="1">
      <alignment horizontal="center"/>
    </xf>
    <xf numFmtId="164" fontId="2" fillId="3" borderId="19" xfId="1" applyNumberFormat="1" applyFont="1" applyFill="1" applyBorder="1" applyAlignment="1">
      <alignment horizontal="center"/>
    </xf>
    <xf numFmtId="0" fontId="9" fillId="0" borderId="0" xfId="0" applyFont="1"/>
    <xf numFmtId="164" fontId="12" fillId="0" borderId="0" xfId="1" applyNumberFormat="1" applyFont="1"/>
    <xf numFmtId="164" fontId="1" fillId="0" borderId="0" xfId="1" applyNumberFormat="1" applyFont="1"/>
    <xf numFmtId="164" fontId="2" fillId="0" borderId="9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1" fillId="0" borderId="6" xfId="1" quotePrefix="1" applyNumberFormat="1" applyFont="1" applyFill="1" applyBorder="1" applyAlignment="1">
      <alignment horizontal="center"/>
    </xf>
    <xf numFmtId="164" fontId="1" fillId="0" borderId="7" xfId="1" quotePrefix="1" applyNumberFormat="1" applyFont="1" applyFill="1" applyBorder="1" applyAlignment="1">
      <alignment horizontal="center"/>
    </xf>
    <xf numFmtId="164" fontId="1" fillId="0" borderId="8" xfId="1" applyNumberFormat="1" applyFont="1" applyFill="1" applyBorder="1" applyAlignment="1">
      <alignment horizontal="center"/>
    </xf>
    <xf numFmtId="164" fontId="2" fillId="0" borderId="7" xfId="1" quotePrefix="1" applyNumberFormat="1" applyFont="1" applyFill="1" applyBorder="1" applyAlignment="1">
      <alignment horizontal="center"/>
    </xf>
    <xf numFmtId="164" fontId="2" fillId="0" borderId="23" xfId="1" quotePrefix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0" fontId="13" fillId="0" borderId="12" xfId="0" quotePrefix="1" applyFont="1" applyBorder="1" applyAlignment="1">
      <alignment horizontal="center"/>
    </xf>
    <xf numFmtId="0" fontId="13" fillId="0" borderId="13" xfId="0" quotePrefix="1" applyFont="1" applyBorder="1" applyAlignment="1">
      <alignment horizontal="center"/>
    </xf>
    <xf numFmtId="0" fontId="13" fillId="0" borderId="14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  <color rgb="FFE7FFEA"/>
      <color rgb="FFF9F6F5"/>
      <color rgb="FFDAE2DA"/>
      <color rgb="FFEDECF4"/>
      <color rgb="FFEFF2EE"/>
      <color rgb="FFEEEFED"/>
      <color rgb="FFEDF3ED"/>
      <color rgb="FFFCF6F6"/>
      <color rgb="FFF6F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1">
    <tabColor rgb="FFE0F4E2"/>
  </sheetPr>
  <dimension ref="B2:K236"/>
  <sheetViews>
    <sheetView showGridLines="0" tabSelected="1" zoomScale="85" zoomScaleNormal="85" workbookViewId="0">
      <selection activeCell="E26" sqref="E26"/>
    </sheetView>
  </sheetViews>
  <sheetFormatPr defaultRowHeight="15" customHeight="1" x14ac:dyDescent="0.3"/>
  <cols>
    <col min="1" max="1" width="2.5546875" customWidth="1"/>
    <col min="2" max="2" width="17.6640625" customWidth="1"/>
    <col min="3" max="3" width="34.6640625" bestFit="1" customWidth="1"/>
    <col min="4" max="4" width="13" customWidth="1"/>
    <col min="5" max="5" width="12.33203125" customWidth="1"/>
    <col min="6" max="6" width="11.88671875" customWidth="1"/>
    <col min="7" max="7" width="10.5546875" customWidth="1"/>
    <col min="8" max="8" width="11.6640625" customWidth="1"/>
    <col min="9" max="9" width="10.5546875" customWidth="1"/>
    <col min="10" max="10" width="10.44140625" customWidth="1"/>
    <col min="11" max="11" width="11.88671875" customWidth="1"/>
    <col min="12" max="12" width="10" customWidth="1"/>
    <col min="13" max="13" width="9.33203125" customWidth="1"/>
    <col min="14" max="14" width="9.109375" customWidth="1"/>
    <col min="15" max="15" width="12.33203125" bestFit="1" customWidth="1"/>
    <col min="16" max="21" width="12.33203125" customWidth="1"/>
    <col min="25" max="29" width="9.109375" customWidth="1"/>
    <col min="31" max="31" width="9.109375" customWidth="1"/>
  </cols>
  <sheetData>
    <row r="2" spans="2:11" ht="21" x14ac:dyDescent="0.4">
      <c r="B2" s="32" t="s">
        <v>90</v>
      </c>
      <c r="C2" s="1"/>
    </row>
    <row r="3" spans="2:11" ht="21" x14ac:dyDescent="0.4">
      <c r="B3" s="32" t="s">
        <v>118</v>
      </c>
      <c r="C3" s="1"/>
    </row>
    <row r="4" spans="2:11" ht="21" x14ac:dyDescent="0.4">
      <c r="B4" s="32" t="s">
        <v>114</v>
      </c>
      <c r="C4" s="1"/>
    </row>
    <row r="5" spans="2:11" ht="18" x14ac:dyDescent="0.35">
      <c r="B5" s="1" t="s">
        <v>116</v>
      </c>
      <c r="C5" s="1"/>
    </row>
    <row r="6" spans="2:11" ht="18" x14ac:dyDescent="0.35">
      <c r="B6" s="1"/>
      <c r="C6" s="1"/>
    </row>
    <row r="7" spans="2:11" ht="18" x14ac:dyDescent="0.35">
      <c r="B7" s="1"/>
      <c r="C7" s="1"/>
    </row>
    <row r="8" spans="2:11" ht="15.6" x14ac:dyDescent="0.3">
      <c r="B8" s="22" t="s">
        <v>112</v>
      </c>
    </row>
    <row r="9" spans="2:11" ht="14.4" x14ac:dyDescent="0.3">
      <c r="B9" s="21"/>
    </row>
    <row r="10" spans="2:11" ht="18" x14ac:dyDescent="0.35">
      <c r="B10" s="13" t="s">
        <v>115</v>
      </c>
      <c r="C10" s="1"/>
    </row>
    <row r="11" spans="2:11" ht="29.4" thickBot="1" x14ac:dyDescent="0.35">
      <c r="B11" s="2" t="s">
        <v>91</v>
      </c>
      <c r="C11" s="2" t="s">
        <v>80</v>
      </c>
      <c r="D11" s="4" t="s">
        <v>86</v>
      </c>
      <c r="E11" s="5" t="s">
        <v>87</v>
      </c>
      <c r="F11" s="15" t="s">
        <v>102</v>
      </c>
      <c r="G11" s="4" t="s">
        <v>88</v>
      </c>
      <c r="H11" s="4" t="s">
        <v>89</v>
      </c>
      <c r="I11" s="5" t="s">
        <v>57</v>
      </c>
      <c r="J11" s="3" t="s">
        <v>58</v>
      </c>
      <c r="K11" s="4" t="s">
        <v>0</v>
      </c>
    </row>
    <row r="12" spans="2:11" thickTop="1" x14ac:dyDescent="0.3">
      <c r="B12" s="23" t="s">
        <v>59</v>
      </c>
      <c r="C12" s="23" t="s">
        <v>82</v>
      </c>
      <c r="D12" s="27">
        <v>2694.8099999999981</v>
      </c>
      <c r="E12" s="27">
        <f>58107.98+98</f>
        <v>58205.98</v>
      </c>
      <c r="F12" s="25">
        <f>E12+D12</f>
        <v>60900.79</v>
      </c>
      <c r="G12" s="26">
        <v>4</v>
      </c>
      <c r="H12" s="26">
        <f>6149+2</f>
        <v>6151</v>
      </c>
      <c r="I12" s="26">
        <f>173</f>
        <v>173</v>
      </c>
      <c r="J12" s="26">
        <f>SUM(G12:I12)</f>
        <v>6328</v>
      </c>
      <c r="K12" s="24">
        <f>J12+F12</f>
        <v>67228.790000000008</v>
      </c>
    </row>
    <row r="13" spans="2:11" ht="14.4" x14ac:dyDescent="0.3">
      <c r="B13" s="23" t="s">
        <v>60</v>
      </c>
      <c r="C13" s="23" t="s">
        <v>83</v>
      </c>
      <c r="D13" s="27">
        <v>6</v>
      </c>
      <c r="E13" s="27">
        <v>28876.310000000049</v>
      </c>
      <c r="F13" s="25">
        <f t="shared" ref="F13:F16" si="0">E13+D13</f>
        <v>28882.310000000049</v>
      </c>
      <c r="G13" s="26">
        <v>0</v>
      </c>
      <c r="H13" s="26">
        <f>6</f>
        <v>6</v>
      </c>
      <c r="I13" s="26">
        <f>28</f>
        <v>28</v>
      </c>
      <c r="J13" s="26">
        <f t="shared" ref="J13:J16" si="1">SUM(G13:I13)</f>
        <v>34</v>
      </c>
      <c r="K13" s="24">
        <f t="shared" ref="K13:K16" si="2">J13+F13</f>
        <v>28916.310000000049</v>
      </c>
    </row>
    <row r="14" spans="2:11" ht="14.4" x14ac:dyDescent="0.3">
      <c r="B14" s="23" t="s">
        <v>93</v>
      </c>
      <c r="C14" s="23" t="s">
        <v>81</v>
      </c>
      <c r="D14" s="27">
        <v>83.78</v>
      </c>
      <c r="E14" s="27">
        <f>6394.73+237</f>
        <v>6631.73</v>
      </c>
      <c r="F14" s="25">
        <f t="shared" si="0"/>
        <v>6715.5099999999993</v>
      </c>
      <c r="G14" s="26">
        <v>0</v>
      </c>
      <c r="H14" s="26">
        <f>65</f>
        <v>65</v>
      </c>
      <c r="I14" s="26">
        <f>6</f>
        <v>6</v>
      </c>
      <c r="J14" s="26">
        <f t="shared" si="1"/>
        <v>71</v>
      </c>
      <c r="K14" s="24">
        <f t="shared" si="2"/>
        <v>6786.5099999999993</v>
      </c>
    </row>
    <row r="15" spans="2:11" ht="14.4" x14ac:dyDescent="0.3">
      <c r="B15" s="23" t="s">
        <v>92</v>
      </c>
      <c r="C15" s="23" t="s">
        <v>85</v>
      </c>
      <c r="D15" s="27" t="s">
        <v>61</v>
      </c>
      <c r="E15" s="27">
        <f>64+48</f>
        <v>112</v>
      </c>
      <c r="F15" s="25">
        <f t="shared" si="0"/>
        <v>112</v>
      </c>
      <c r="G15" s="26">
        <v>0</v>
      </c>
      <c r="H15" s="26">
        <v>0</v>
      </c>
      <c r="I15" s="26">
        <v>0</v>
      </c>
      <c r="J15" s="26">
        <f t="shared" si="1"/>
        <v>0</v>
      </c>
      <c r="K15" s="24">
        <f t="shared" si="2"/>
        <v>112</v>
      </c>
    </row>
    <row r="16" spans="2:11" ht="14.4" x14ac:dyDescent="0.3">
      <c r="B16" s="23" t="s">
        <v>62</v>
      </c>
      <c r="C16" s="23" t="s">
        <v>84</v>
      </c>
      <c r="D16" s="27">
        <f>497</f>
        <v>497</v>
      </c>
      <c r="E16" s="27">
        <f>4551</f>
        <v>4551</v>
      </c>
      <c r="F16" s="25">
        <f t="shared" si="0"/>
        <v>5048</v>
      </c>
      <c r="G16" s="26">
        <v>0</v>
      </c>
      <c r="H16" s="26">
        <f>132+2</f>
        <v>134</v>
      </c>
      <c r="I16" s="26">
        <v>65</v>
      </c>
      <c r="J16" s="26">
        <f t="shared" si="1"/>
        <v>199</v>
      </c>
      <c r="K16" s="24">
        <f t="shared" si="2"/>
        <v>5247</v>
      </c>
    </row>
    <row r="17" spans="2:11" thickBot="1" x14ac:dyDescent="0.35">
      <c r="B17" s="28" t="s">
        <v>63</v>
      </c>
      <c r="C17" s="28"/>
      <c r="D17" s="29">
        <f t="shared" ref="D17:K17" si="3">SUM(D12:D16)</f>
        <v>3281.5899999999983</v>
      </c>
      <c r="E17" s="29">
        <f t="shared" si="3"/>
        <v>98377.020000000048</v>
      </c>
      <c r="F17" s="30">
        <f t="shared" si="3"/>
        <v>101658.61000000004</v>
      </c>
      <c r="G17" s="31">
        <f t="shared" si="3"/>
        <v>4</v>
      </c>
      <c r="H17" s="29">
        <f t="shared" si="3"/>
        <v>6356</v>
      </c>
      <c r="I17" s="29">
        <f t="shared" si="3"/>
        <v>272</v>
      </c>
      <c r="J17" s="29">
        <f t="shared" si="3"/>
        <v>6632</v>
      </c>
      <c r="K17" s="29">
        <f t="shared" si="3"/>
        <v>108290.61000000006</v>
      </c>
    </row>
    <row r="18" spans="2:11" thickTop="1" x14ac:dyDescent="0.3">
      <c r="D18" s="19"/>
      <c r="E18" s="19"/>
      <c r="F18" s="19"/>
      <c r="G18" s="19"/>
      <c r="H18" s="19"/>
      <c r="I18" s="19"/>
      <c r="J18" s="19"/>
      <c r="K18" s="6"/>
    </row>
    <row r="19" spans="2:11" ht="14.4" x14ac:dyDescent="0.3">
      <c r="B19" s="18" t="s">
        <v>100</v>
      </c>
    </row>
    <row r="20" spans="2:11" ht="14.4" x14ac:dyDescent="0.3">
      <c r="B20" s="18"/>
    </row>
    <row r="21" spans="2:11" ht="14.4" x14ac:dyDescent="0.3"/>
    <row r="22" spans="2:11" ht="14.4" x14ac:dyDescent="0.3"/>
    <row r="52" ht="20.25" customHeight="1" x14ac:dyDescent="0.3"/>
    <row r="53" ht="37.5" customHeight="1" x14ac:dyDescent="0.3"/>
    <row r="54" ht="51.75" customHeight="1" x14ac:dyDescent="0.3"/>
    <row r="60" ht="23.25" customHeight="1" x14ac:dyDescent="0.3"/>
    <row r="64" ht="28.5" customHeight="1" x14ac:dyDescent="0.3"/>
    <row r="65" ht="36.75" customHeight="1" x14ac:dyDescent="0.3"/>
    <row r="71" ht="21.75" customHeight="1" x14ac:dyDescent="0.3"/>
    <row r="75" ht="31.5" customHeight="1" x14ac:dyDescent="0.3"/>
    <row r="76" ht="58.5" customHeight="1" x14ac:dyDescent="0.3"/>
    <row r="88" ht="27" customHeight="1" x14ac:dyDescent="0.3"/>
    <row r="89" ht="38.25" customHeight="1" x14ac:dyDescent="0.3"/>
    <row r="102" ht="41.25" customHeight="1" x14ac:dyDescent="0.3"/>
    <row r="109" ht="36.75" customHeight="1" x14ac:dyDescent="0.3"/>
    <row r="114" ht="21.75" customHeight="1" x14ac:dyDescent="0.3"/>
    <row r="115" ht="41.25" customHeight="1" x14ac:dyDescent="0.3"/>
    <row r="127" ht="14.4" x14ac:dyDescent="0.3"/>
    <row r="128" ht="41.25" customHeight="1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24" customHeight="1" x14ac:dyDescent="0.3"/>
    <row r="136" ht="14.4" x14ac:dyDescent="0.3"/>
    <row r="142" ht="41.25" customHeight="1" x14ac:dyDescent="0.3"/>
    <row r="156" ht="43.5" customHeight="1" x14ac:dyDescent="0.3"/>
    <row r="170" ht="31.5" customHeight="1" x14ac:dyDescent="0.3"/>
    <row r="184" ht="39.75" customHeight="1" x14ac:dyDescent="0.3"/>
    <row r="192" ht="29.25" customHeight="1" x14ac:dyDescent="0.3"/>
    <row r="201" ht="17.25" customHeight="1" x14ac:dyDescent="0.3"/>
    <row r="203" ht="30" customHeight="1" x14ac:dyDescent="0.3"/>
    <row r="215" ht="19.5" customHeight="1" x14ac:dyDescent="0.3"/>
    <row r="221" ht="17.25" customHeight="1" x14ac:dyDescent="0.3"/>
    <row r="235" ht="1.5" customHeight="1" x14ac:dyDescent="0.3"/>
    <row r="236" ht="33" customHeight="1" x14ac:dyDescent="0.3"/>
  </sheetData>
  <pageMargins left="0.45" right="0.45" top="0.5" bottom="0.5" header="0.3" footer="0.3"/>
  <pageSetup scale="70" orientation="landscape" cellComments="asDisplayed" r:id="rId1"/>
  <headerFooter>
    <oddFooter>&amp;L&amp;8&amp;Z&amp;F</oddFooter>
  </headerFooter>
  <rowBreaks count="1" manualBreakCount="1">
    <brk id="290" min="1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tabColor rgb="FFE0F4E2"/>
  </sheetPr>
  <dimension ref="A1:G87"/>
  <sheetViews>
    <sheetView zoomScale="85" zoomScaleNormal="85"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 activeCell="K73" sqref="K73"/>
    </sheetView>
  </sheetViews>
  <sheetFormatPr defaultRowHeight="15" customHeight="1" x14ac:dyDescent="0.3"/>
  <cols>
    <col min="1" max="1" width="56.88671875" customWidth="1"/>
    <col min="2" max="2" width="11.5546875" customWidth="1"/>
    <col min="3" max="3" width="11.88671875" customWidth="1"/>
    <col min="4" max="4" width="13" customWidth="1"/>
    <col min="5" max="6" width="13.44140625" customWidth="1"/>
    <col min="7" max="7" width="12.109375" customWidth="1"/>
    <col min="9" max="9" width="11.5546875" customWidth="1"/>
    <col min="10" max="10" width="11.88671875" customWidth="1"/>
    <col min="11" max="13" width="13.5546875" customWidth="1"/>
    <col min="14" max="14" width="12.109375" customWidth="1"/>
    <col min="16" max="16" width="11.5546875" customWidth="1"/>
    <col min="17" max="17" width="11.88671875" customWidth="1"/>
    <col min="18" max="20" width="13.5546875" customWidth="1"/>
    <col min="21" max="21" width="12.109375" customWidth="1"/>
  </cols>
  <sheetData>
    <row r="1" spans="1:7" ht="21" x14ac:dyDescent="0.4">
      <c r="A1" s="20" t="s">
        <v>117</v>
      </c>
      <c r="B1" s="17"/>
      <c r="C1" s="33"/>
      <c r="D1" s="17"/>
      <c r="E1" s="17"/>
      <c r="F1" s="17"/>
    </row>
    <row r="2" spans="1:7" thickBot="1" x14ac:dyDescent="0.35">
      <c r="A2" s="16" t="s">
        <v>107</v>
      </c>
      <c r="B2" s="17"/>
      <c r="C2" s="34"/>
      <c r="D2" s="17"/>
      <c r="E2" s="17"/>
      <c r="F2" s="17"/>
    </row>
    <row r="3" spans="1:7" ht="27" customHeight="1" thickTop="1" x14ac:dyDescent="0.3">
      <c r="A3" s="10"/>
      <c r="B3" s="45" t="s">
        <v>115</v>
      </c>
      <c r="C3" s="46"/>
      <c r="D3" s="46"/>
      <c r="E3" s="46"/>
      <c r="F3" s="46"/>
      <c r="G3" s="47"/>
    </row>
    <row r="4" spans="1:7" ht="45" customHeight="1" thickBot="1" x14ac:dyDescent="0.35">
      <c r="A4" s="7" t="s">
        <v>106</v>
      </c>
      <c r="B4" s="35" t="s">
        <v>72</v>
      </c>
      <c r="C4" s="36" t="s">
        <v>73</v>
      </c>
      <c r="D4" s="36" t="s">
        <v>78</v>
      </c>
      <c r="E4" s="36" t="s">
        <v>79</v>
      </c>
      <c r="F4" s="36" t="s">
        <v>74</v>
      </c>
      <c r="G4" s="37" t="s">
        <v>71</v>
      </c>
    </row>
    <row r="5" spans="1:7" ht="14.4" x14ac:dyDescent="0.3">
      <c r="A5" s="9" t="s">
        <v>104</v>
      </c>
      <c r="B5" s="38">
        <v>1</v>
      </c>
      <c r="C5" s="39" t="s">
        <v>61</v>
      </c>
      <c r="D5" s="39" t="s">
        <v>61</v>
      </c>
      <c r="E5" s="39" t="s">
        <v>61</v>
      </c>
      <c r="F5" s="39" t="s">
        <v>61</v>
      </c>
      <c r="G5" s="40">
        <f t="shared" ref="G5:G52" si="0">SUM(B5:F5)</f>
        <v>1</v>
      </c>
    </row>
    <row r="6" spans="1:7" ht="14.4" x14ac:dyDescent="0.3">
      <c r="A6" s="9" t="s">
        <v>32</v>
      </c>
      <c r="B6" s="38" t="s">
        <v>61</v>
      </c>
      <c r="C6" s="39" t="s">
        <v>61</v>
      </c>
      <c r="D6" s="39" t="s">
        <v>61</v>
      </c>
      <c r="E6" s="39" t="s">
        <v>61</v>
      </c>
      <c r="F6" s="39">
        <f>1</f>
        <v>1</v>
      </c>
      <c r="G6" s="40">
        <f t="shared" si="0"/>
        <v>1</v>
      </c>
    </row>
    <row r="7" spans="1:7" ht="14.4" x14ac:dyDescent="0.3">
      <c r="A7" s="9" t="s">
        <v>105</v>
      </c>
      <c r="B7" s="38">
        <v>3</v>
      </c>
      <c r="C7" s="39" t="s">
        <v>61</v>
      </c>
      <c r="D7" s="39" t="s">
        <v>61</v>
      </c>
      <c r="E7" s="39" t="s">
        <v>61</v>
      </c>
      <c r="F7" s="39" t="s">
        <v>61</v>
      </c>
      <c r="G7" s="40">
        <f t="shared" si="0"/>
        <v>3</v>
      </c>
    </row>
    <row r="8" spans="1:7" ht="14.4" x14ac:dyDescent="0.3">
      <c r="A8" s="8" t="s">
        <v>18</v>
      </c>
      <c r="B8" s="38">
        <f>48</f>
        <v>48</v>
      </c>
      <c r="C8" s="39" t="s">
        <v>61</v>
      </c>
      <c r="D8" s="39" t="s">
        <v>61</v>
      </c>
      <c r="E8" s="39" t="s">
        <v>61</v>
      </c>
      <c r="F8" s="39">
        <v>101</v>
      </c>
      <c r="G8" s="40">
        <f t="shared" si="0"/>
        <v>149</v>
      </c>
    </row>
    <row r="9" spans="1:7" ht="14.4" x14ac:dyDescent="0.3">
      <c r="A9" s="8" t="s">
        <v>64</v>
      </c>
      <c r="B9" s="38">
        <f>3129+3</f>
        <v>3132</v>
      </c>
      <c r="C9" s="39">
        <f>86+33</f>
        <v>119</v>
      </c>
      <c r="D9" s="39">
        <v>28</v>
      </c>
      <c r="E9" s="39" t="s">
        <v>61</v>
      </c>
      <c r="F9" s="39">
        <f>27</f>
        <v>27</v>
      </c>
      <c r="G9" s="40">
        <f t="shared" si="0"/>
        <v>3306</v>
      </c>
    </row>
    <row r="10" spans="1:7" ht="14.4" x14ac:dyDescent="0.3">
      <c r="A10" s="8" t="s">
        <v>1</v>
      </c>
      <c r="B10" s="38">
        <f>12-11</f>
        <v>1</v>
      </c>
      <c r="C10" s="39" t="s">
        <v>61</v>
      </c>
      <c r="D10" s="39" t="s">
        <v>61</v>
      </c>
      <c r="E10" s="39" t="s">
        <v>61</v>
      </c>
      <c r="F10" s="39" t="s">
        <v>61</v>
      </c>
      <c r="G10" s="40">
        <f t="shared" si="0"/>
        <v>1</v>
      </c>
    </row>
    <row r="11" spans="1:7" ht="14.4" x14ac:dyDescent="0.3">
      <c r="A11" s="8" t="s">
        <v>77</v>
      </c>
      <c r="B11" s="38">
        <v>3</v>
      </c>
      <c r="C11" s="39" t="s">
        <v>61</v>
      </c>
      <c r="D11" s="39" t="s">
        <v>61</v>
      </c>
      <c r="E11" s="39" t="s">
        <v>61</v>
      </c>
      <c r="F11" s="39" t="s">
        <v>61</v>
      </c>
      <c r="G11" s="40">
        <f t="shared" si="0"/>
        <v>3</v>
      </c>
    </row>
    <row r="12" spans="1:7" ht="14.4" x14ac:dyDescent="0.3">
      <c r="A12" s="8" t="s">
        <v>39</v>
      </c>
      <c r="B12" s="38">
        <f>3</f>
        <v>3</v>
      </c>
      <c r="C12" s="39" t="s">
        <v>61</v>
      </c>
      <c r="D12" s="39" t="s">
        <v>61</v>
      </c>
      <c r="E12" s="39" t="s">
        <v>61</v>
      </c>
      <c r="F12" s="39">
        <f>1</f>
        <v>1</v>
      </c>
      <c r="G12" s="40">
        <f t="shared" si="0"/>
        <v>4</v>
      </c>
    </row>
    <row r="13" spans="1:7" ht="14.4" x14ac:dyDescent="0.3">
      <c r="A13" s="8" t="s">
        <v>14</v>
      </c>
      <c r="B13" s="38">
        <f>100</f>
        <v>100</v>
      </c>
      <c r="C13" s="39">
        <v>3</v>
      </c>
      <c r="D13" s="39" t="s">
        <v>61</v>
      </c>
      <c r="E13" s="39" t="s">
        <v>61</v>
      </c>
      <c r="F13" s="39">
        <f>4</f>
        <v>4</v>
      </c>
      <c r="G13" s="40">
        <f t="shared" si="0"/>
        <v>107</v>
      </c>
    </row>
    <row r="14" spans="1:7" ht="14.4" x14ac:dyDescent="0.3">
      <c r="A14" s="8" t="s">
        <v>15</v>
      </c>
      <c r="B14" s="38">
        <f>2</f>
        <v>2</v>
      </c>
      <c r="C14" s="39">
        <v>1</v>
      </c>
      <c r="D14" s="39" t="s">
        <v>61</v>
      </c>
      <c r="E14" s="39" t="s">
        <v>61</v>
      </c>
      <c r="F14" s="39" t="s">
        <v>61</v>
      </c>
      <c r="G14" s="40">
        <f t="shared" si="0"/>
        <v>3</v>
      </c>
    </row>
    <row r="15" spans="1:7" ht="14.4" x14ac:dyDescent="0.3">
      <c r="A15" s="8" t="s">
        <v>46</v>
      </c>
      <c r="B15" s="38">
        <f>161</f>
        <v>161</v>
      </c>
      <c r="C15" s="39" t="s">
        <v>61</v>
      </c>
      <c r="D15" s="39" t="s">
        <v>61</v>
      </c>
      <c r="E15" s="39" t="s">
        <v>61</v>
      </c>
      <c r="F15" s="39">
        <f>3</f>
        <v>3</v>
      </c>
      <c r="G15" s="40">
        <f t="shared" si="0"/>
        <v>164</v>
      </c>
    </row>
    <row r="16" spans="1:7" ht="14.4" x14ac:dyDescent="0.3">
      <c r="A16" s="8" t="s">
        <v>70</v>
      </c>
      <c r="B16" s="38">
        <f>2</f>
        <v>2</v>
      </c>
      <c r="C16" s="39" t="s">
        <v>61</v>
      </c>
      <c r="D16" s="39" t="s">
        <v>61</v>
      </c>
      <c r="E16" s="39" t="s">
        <v>61</v>
      </c>
      <c r="F16" s="39">
        <v>0</v>
      </c>
      <c r="G16" s="40">
        <f t="shared" si="0"/>
        <v>2</v>
      </c>
    </row>
    <row r="17" spans="1:7" ht="14.4" x14ac:dyDescent="0.3">
      <c r="A17" s="8" t="s">
        <v>43</v>
      </c>
      <c r="B17" s="38">
        <f>1811</f>
        <v>1811</v>
      </c>
      <c r="C17" s="39">
        <f>1</f>
        <v>1</v>
      </c>
      <c r="D17" s="39">
        <f>7</f>
        <v>7</v>
      </c>
      <c r="E17" s="39" t="s">
        <v>61</v>
      </c>
      <c r="F17" s="39">
        <f>15</f>
        <v>15</v>
      </c>
      <c r="G17" s="40">
        <f t="shared" si="0"/>
        <v>1834</v>
      </c>
    </row>
    <row r="18" spans="1:7" ht="14.4" x14ac:dyDescent="0.3">
      <c r="A18" s="8" t="s">
        <v>110</v>
      </c>
      <c r="B18" s="38">
        <v>2</v>
      </c>
      <c r="C18" s="39" t="s">
        <v>61</v>
      </c>
      <c r="D18" s="39">
        <v>0</v>
      </c>
      <c r="E18" s="39" t="s">
        <v>61</v>
      </c>
      <c r="F18" s="39" t="s">
        <v>61</v>
      </c>
      <c r="G18" s="40">
        <f t="shared" si="0"/>
        <v>2</v>
      </c>
    </row>
    <row r="19" spans="1:7" ht="14.4" x14ac:dyDescent="0.3">
      <c r="A19" s="8" t="s">
        <v>42</v>
      </c>
      <c r="B19" s="38">
        <f>298</f>
        <v>298</v>
      </c>
      <c r="C19" s="39" t="s">
        <v>61</v>
      </c>
      <c r="D19" s="39">
        <v>1</v>
      </c>
      <c r="E19" s="39" t="s">
        <v>61</v>
      </c>
      <c r="F19" s="39">
        <v>169</v>
      </c>
      <c r="G19" s="40">
        <f t="shared" si="0"/>
        <v>468</v>
      </c>
    </row>
    <row r="20" spans="1:7" ht="14.4" x14ac:dyDescent="0.3">
      <c r="A20" s="8" t="s">
        <v>97</v>
      </c>
      <c r="B20" s="38">
        <f>1</f>
        <v>1</v>
      </c>
      <c r="C20" s="39" t="s">
        <v>61</v>
      </c>
      <c r="D20" s="39" t="s">
        <v>61</v>
      </c>
      <c r="E20" s="39" t="s">
        <v>61</v>
      </c>
      <c r="F20" s="39" t="s">
        <v>61</v>
      </c>
      <c r="G20" s="40">
        <f t="shared" si="0"/>
        <v>1</v>
      </c>
    </row>
    <row r="21" spans="1:7" ht="14.4" x14ac:dyDescent="0.3">
      <c r="A21" s="8" t="s">
        <v>53</v>
      </c>
      <c r="B21" s="38">
        <f>2</f>
        <v>2</v>
      </c>
      <c r="C21" s="39" t="s">
        <v>61</v>
      </c>
      <c r="D21" s="39" t="s">
        <v>61</v>
      </c>
      <c r="E21" s="39" t="s">
        <v>61</v>
      </c>
      <c r="F21" s="39" t="s">
        <v>61</v>
      </c>
      <c r="G21" s="40">
        <f t="shared" si="0"/>
        <v>2</v>
      </c>
    </row>
    <row r="22" spans="1:7" ht="14.4" x14ac:dyDescent="0.3">
      <c r="A22" s="8" t="s">
        <v>52</v>
      </c>
      <c r="B22" s="38">
        <f>1</f>
        <v>1</v>
      </c>
      <c r="C22" s="39" t="s">
        <v>61</v>
      </c>
      <c r="D22" s="39" t="s">
        <v>61</v>
      </c>
      <c r="E22" s="39" t="s">
        <v>61</v>
      </c>
      <c r="F22" s="39" t="s">
        <v>61</v>
      </c>
      <c r="G22" s="40">
        <f t="shared" si="0"/>
        <v>1</v>
      </c>
    </row>
    <row r="23" spans="1:7" ht="14.4" x14ac:dyDescent="0.3">
      <c r="A23" s="8" t="s">
        <v>56</v>
      </c>
      <c r="B23" s="38">
        <v>2</v>
      </c>
      <c r="C23" s="39" t="s">
        <v>61</v>
      </c>
      <c r="D23" s="39" t="s">
        <v>61</v>
      </c>
      <c r="E23" s="39" t="s">
        <v>61</v>
      </c>
      <c r="F23" s="39" t="s">
        <v>61</v>
      </c>
      <c r="G23" s="40">
        <f t="shared" si="0"/>
        <v>2</v>
      </c>
    </row>
    <row r="24" spans="1:7" ht="14.4" x14ac:dyDescent="0.3">
      <c r="A24" s="8" t="s">
        <v>94</v>
      </c>
      <c r="B24" s="38">
        <f>2</f>
        <v>2</v>
      </c>
      <c r="C24" s="39" t="s">
        <v>61</v>
      </c>
      <c r="D24" s="39" t="s">
        <v>61</v>
      </c>
      <c r="E24" s="39" t="s">
        <v>61</v>
      </c>
      <c r="F24" s="39" t="s">
        <v>61</v>
      </c>
      <c r="G24" s="40">
        <f t="shared" si="0"/>
        <v>2</v>
      </c>
    </row>
    <row r="25" spans="1:7" ht="14.4" x14ac:dyDescent="0.3">
      <c r="A25" s="8" t="s">
        <v>51</v>
      </c>
      <c r="B25" s="38" t="s">
        <v>61</v>
      </c>
      <c r="C25" s="39" t="s">
        <v>61</v>
      </c>
      <c r="D25" s="39" t="s">
        <v>61</v>
      </c>
      <c r="E25" s="39" t="s">
        <v>61</v>
      </c>
      <c r="F25" s="39">
        <f>1</f>
        <v>1</v>
      </c>
      <c r="G25" s="40">
        <f t="shared" si="0"/>
        <v>1</v>
      </c>
    </row>
    <row r="26" spans="1:7" ht="14.4" x14ac:dyDescent="0.3">
      <c r="A26" s="8" t="s">
        <v>54</v>
      </c>
      <c r="B26" s="38">
        <f>8</f>
        <v>8</v>
      </c>
      <c r="C26" s="39" t="s">
        <v>61</v>
      </c>
      <c r="D26" s="39" t="s">
        <v>61</v>
      </c>
      <c r="E26" s="39" t="s">
        <v>61</v>
      </c>
      <c r="F26" s="39" t="s">
        <v>61</v>
      </c>
      <c r="G26" s="40">
        <f t="shared" si="0"/>
        <v>8</v>
      </c>
    </row>
    <row r="27" spans="1:7" ht="14.4" x14ac:dyDescent="0.3">
      <c r="A27" s="8" t="s">
        <v>95</v>
      </c>
      <c r="B27" s="38">
        <f>1</f>
        <v>1</v>
      </c>
      <c r="C27" s="39" t="s">
        <v>61</v>
      </c>
      <c r="D27" s="39" t="s">
        <v>61</v>
      </c>
      <c r="E27" s="39" t="s">
        <v>61</v>
      </c>
      <c r="F27" s="39" t="s">
        <v>61</v>
      </c>
      <c r="G27" s="40">
        <f t="shared" si="0"/>
        <v>1</v>
      </c>
    </row>
    <row r="28" spans="1:7" ht="14.4" x14ac:dyDescent="0.3">
      <c r="A28" s="8" t="s">
        <v>26</v>
      </c>
      <c r="B28" s="38">
        <v>5</v>
      </c>
      <c r="C28" s="39" t="s">
        <v>61</v>
      </c>
      <c r="D28" s="39" t="s">
        <v>61</v>
      </c>
      <c r="E28" s="39" t="s">
        <v>61</v>
      </c>
      <c r="F28" s="39" t="s">
        <v>61</v>
      </c>
      <c r="G28" s="40">
        <f t="shared" si="0"/>
        <v>5</v>
      </c>
    </row>
    <row r="29" spans="1:7" ht="14.4" x14ac:dyDescent="0.3">
      <c r="A29" s="8" t="s">
        <v>2</v>
      </c>
      <c r="B29" s="38">
        <f>6</f>
        <v>6</v>
      </c>
      <c r="C29" s="39" t="s">
        <v>61</v>
      </c>
      <c r="D29" s="39" t="s">
        <v>61</v>
      </c>
      <c r="E29" s="39" t="s">
        <v>61</v>
      </c>
      <c r="F29" s="39">
        <v>58</v>
      </c>
      <c r="G29" s="40">
        <f t="shared" si="0"/>
        <v>64</v>
      </c>
    </row>
    <row r="30" spans="1:7" ht="14.4" x14ac:dyDescent="0.3">
      <c r="A30" s="8" t="s">
        <v>25</v>
      </c>
      <c r="B30" s="38">
        <v>1</v>
      </c>
      <c r="C30" s="39" t="s">
        <v>61</v>
      </c>
      <c r="D30" s="39" t="s">
        <v>61</v>
      </c>
      <c r="E30" s="39" t="s">
        <v>61</v>
      </c>
      <c r="F30" s="39">
        <v>0</v>
      </c>
      <c r="G30" s="40">
        <f t="shared" si="0"/>
        <v>1</v>
      </c>
    </row>
    <row r="31" spans="1:7" ht="14.4" x14ac:dyDescent="0.3">
      <c r="A31" s="8" t="s">
        <v>47</v>
      </c>
      <c r="B31" s="38">
        <f>1126</f>
        <v>1126</v>
      </c>
      <c r="C31" s="39">
        <f>1834</f>
        <v>1834</v>
      </c>
      <c r="D31" s="39">
        <v>2747</v>
      </c>
      <c r="E31" s="39" t="s">
        <v>61</v>
      </c>
      <c r="F31" s="39">
        <v>125</v>
      </c>
      <c r="G31" s="40">
        <f t="shared" si="0"/>
        <v>5832</v>
      </c>
    </row>
    <row r="32" spans="1:7" ht="14.4" x14ac:dyDescent="0.3">
      <c r="A32" s="8" t="s">
        <v>34</v>
      </c>
      <c r="B32" s="38">
        <f>2</f>
        <v>2</v>
      </c>
      <c r="C32" s="39" t="s">
        <v>61</v>
      </c>
      <c r="D32" s="39" t="s">
        <v>61</v>
      </c>
      <c r="E32" s="39" t="s">
        <v>61</v>
      </c>
      <c r="F32" s="39" t="s">
        <v>61</v>
      </c>
      <c r="G32" s="40">
        <f t="shared" si="0"/>
        <v>2</v>
      </c>
    </row>
    <row r="33" spans="1:7" ht="14.4" x14ac:dyDescent="0.3">
      <c r="A33" s="8" t="s">
        <v>69</v>
      </c>
      <c r="B33" s="38">
        <v>290</v>
      </c>
      <c r="C33" s="39">
        <f>6</f>
        <v>6</v>
      </c>
      <c r="D33" s="39">
        <v>14</v>
      </c>
      <c r="E33" s="39" t="s">
        <v>61</v>
      </c>
      <c r="F33" s="39">
        <v>36</v>
      </c>
      <c r="G33" s="40">
        <f t="shared" si="0"/>
        <v>346</v>
      </c>
    </row>
    <row r="34" spans="1:7" ht="14.4" x14ac:dyDescent="0.3">
      <c r="A34" s="8" t="s">
        <v>11</v>
      </c>
      <c r="B34" s="38">
        <v>1795.77</v>
      </c>
      <c r="C34" s="39">
        <f>830</f>
        <v>830</v>
      </c>
      <c r="D34" s="39">
        <f>3</f>
        <v>3</v>
      </c>
      <c r="E34" s="39" t="s">
        <v>61</v>
      </c>
      <c r="F34" s="39">
        <v>215</v>
      </c>
      <c r="G34" s="40">
        <f t="shared" si="0"/>
        <v>2843.77</v>
      </c>
    </row>
    <row r="35" spans="1:7" ht="14.4" x14ac:dyDescent="0.3">
      <c r="A35" s="8" t="s">
        <v>13</v>
      </c>
      <c r="B35" s="38">
        <v>200.73999999999995</v>
      </c>
      <c r="C35" s="39">
        <f>71</f>
        <v>71</v>
      </c>
      <c r="D35" s="39" t="s">
        <v>61</v>
      </c>
      <c r="E35" s="39" t="s">
        <v>61</v>
      </c>
      <c r="F35" s="39">
        <v>25</v>
      </c>
      <c r="G35" s="40">
        <f t="shared" si="0"/>
        <v>296.73999999999995</v>
      </c>
    </row>
    <row r="36" spans="1:7" ht="14.4" x14ac:dyDescent="0.3">
      <c r="A36" s="8" t="s">
        <v>12</v>
      </c>
      <c r="B36" s="38">
        <v>12</v>
      </c>
      <c r="C36" s="39" t="s">
        <v>61</v>
      </c>
      <c r="D36" s="39" t="s">
        <v>61</v>
      </c>
      <c r="E36" s="39" t="s">
        <v>61</v>
      </c>
      <c r="F36" s="39">
        <v>0</v>
      </c>
      <c r="G36" s="40">
        <f t="shared" si="0"/>
        <v>12</v>
      </c>
    </row>
    <row r="37" spans="1:7" ht="14.4" x14ac:dyDescent="0.3">
      <c r="A37" s="9" t="s">
        <v>103</v>
      </c>
      <c r="B37" s="38">
        <v>1</v>
      </c>
      <c r="C37" s="39" t="s">
        <v>61</v>
      </c>
      <c r="D37" s="39" t="s">
        <v>61</v>
      </c>
      <c r="E37" s="39" t="s">
        <v>61</v>
      </c>
      <c r="F37" s="39" t="s">
        <v>61</v>
      </c>
      <c r="G37" s="40">
        <f t="shared" si="0"/>
        <v>1</v>
      </c>
    </row>
    <row r="38" spans="1:7" ht="14.4" x14ac:dyDescent="0.3">
      <c r="A38" s="8" t="s">
        <v>66</v>
      </c>
      <c r="B38" s="38">
        <v>2</v>
      </c>
      <c r="C38" s="39" t="s">
        <v>61</v>
      </c>
      <c r="D38" s="39" t="s">
        <v>61</v>
      </c>
      <c r="E38" s="39" t="s">
        <v>61</v>
      </c>
      <c r="F38" s="39">
        <v>2</v>
      </c>
      <c r="G38" s="40">
        <f t="shared" si="0"/>
        <v>4</v>
      </c>
    </row>
    <row r="39" spans="1:7" ht="14.4" x14ac:dyDescent="0.3">
      <c r="A39" s="8" t="s">
        <v>48</v>
      </c>
      <c r="B39" s="38">
        <v>42</v>
      </c>
      <c r="C39" s="39">
        <f>8788</f>
        <v>8788</v>
      </c>
      <c r="D39" s="39">
        <v>2</v>
      </c>
      <c r="E39" s="39" t="s">
        <v>61</v>
      </c>
      <c r="F39" s="39">
        <v>1278</v>
      </c>
      <c r="G39" s="40">
        <f t="shared" si="0"/>
        <v>10110</v>
      </c>
    </row>
    <row r="40" spans="1:7" ht="14.4" x14ac:dyDescent="0.3">
      <c r="A40" s="8" t="s">
        <v>20</v>
      </c>
      <c r="B40" s="38">
        <v>4</v>
      </c>
      <c r="C40" s="39" t="s">
        <v>61</v>
      </c>
      <c r="D40" s="39" t="s">
        <v>61</v>
      </c>
      <c r="E40" s="39" t="s">
        <v>61</v>
      </c>
      <c r="F40" s="39" t="s">
        <v>61</v>
      </c>
      <c r="G40" s="40">
        <f t="shared" si="0"/>
        <v>4</v>
      </c>
    </row>
    <row r="41" spans="1:7" ht="14.4" x14ac:dyDescent="0.3">
      <c r="A41" s="8" t="s">
        <v>17</v>
      </c>
      <c r="B41" s="38">
        <v>35</v>
      </c>
      <c r="C41" s="39" t="s">
        <v>61</v>
      </c>
      <c r="D41" s="39" t="s">
        <v>61</v>
      </c>
      <c r="E41" s="39" t="s">
        <v>61</v>
      </c>
      <c r="F41" s="39">
        <f>1</f>
        <v>1</v>
      </c>
      <c r="G41" s="40">
        <f t="shared" si="0"/>
        <v>36</v>
      </c>
    </row>
    <row r="42" spans="1:7" ht="14.4" x14ac:dyDescent="0.3">
      <c r="A42" s="8" t="s">
        <v>35</v>
      </c>
      <c r="B42" s="38">
        <f>1</f>
        <v>1</v>
      </c>
      <c r="C42" s="39" t="s">
        <v>61</v>
      </c>
      <c r="D42" s="39" t="s">
        <v>61</v>
      </c>
      <c r="E42" s="39" t="s">
        <v>61</v>
      </c>
      <c r="F42" s="39" t="s">
        <v>61</v>
      </c>
      <c r="G42" s="40">
        <f t="shared" si="0"/>
        <v>1</v>
      </c>
    </row>
    <row r="43" spans="1:7" ht="14.4" x14ac:dyDescent="0.3">
      <c r="A43" s="8" t="s">
        <v>36</v>
      </c>
      <c r="B43" s="38">
        <v>2</v>
      </c>
      <c r="C43" s="39" t="s">
        <v>61</v>
      </c>
      <c r="D43" s="39" t="s">
        <v>61</v>
      </c>
      <c r="E43" s="39" t="s">
        <v>61</v>
      </c>
      <c r="F43" s="39" t="s">
        <v>61</v>
      </c>
      <c r="G43" s="40">
        <f t="shared" si="0"/>
        <v>2</v>
      </c>
    </row>
    <row r="44" spans="1:7" ht="14.4" x14ac:dyDescent="0.3">
      <c r="A44" s="8" t="s">
        <v>33</v>
      </c>
      <c r="B44" s="38">
        <v>1</v>
      </c>
      <c r="C44" s="39" t="s">
        <v>61</v>
      </c>
      <c r="D44" s="39" t="s">
        <v>61</v>
      </c>
      <c r="E44" s="39" t="s">
        <v>61</v>
      </c>
      <c r="F44" s="39" t="s">
        <v>61</v>
      </c>
      <c r="G44" s="40">
        <f t="shared" si="0"/>
        <v>1</v>
      </c>
    </row>
    <row r="45" spans="1:7" ht="14.4" x14ac:dyDescent="0.3">
      <c r="A45" s="8" t="s">
        <v>44</v>
      </c>
      <c r="B45" s="38">
        <f>3</f>
        <v>3</v>
      </c>
      <c r="C45" s="39">
        <v>5</v>
      </c>
      <c r="D45" s="39">
        <v>47</v>
      </c>
      <c r="E45" s="39" t="s">
        <v>61</v>
      </c>
      <c r="F45" s="39">
        <v>43</v>
      </c>
      <c r="G45" s="40">
        <f t="shared" si="0"/>
        <v>98</v>
      </c>
    </row>
    <row r="46" spans="1:7" ht="14.4" x14ac:dyDescent="0.3">
      <c r="A46" s="8" t="s">
        <v>67</v>
      </c>
      <c r="B46" s="38">
        <v>173</v>
      </c>
      <c r="C46" s="39">
        <v>28</v>
      </c>
      <c r="D46" s="39">
        <v>6</v>
      </c>
      <c r="E46" s="39" t="s">
        <v>61</v>
      </c>
      <c r="F46" s="39">
        <v>65</v>
      </c>
      <c r="G46" s="40">
        <f t="shared" si="0"/>
        <v>272</v>
      </c>
    </row>
    <row r="47" spans="1:7" ht="14.4" x14ac:dyDescent="0.3">
      <c r="A47" s="8" t="s">
        <v>45</v>
      </c>
      <c r="B47" s="38">
        <v>2</v>
      </c>
      <c r="C47" s="39" t="s">
        <v>61</v>
      </c>
      <c r="D47" s="39">
        <v>29</v>
      </c>
      <c r="E47" s="39" t="s">
        <v>61</v>
      </c>
      <c r="F47" s="39">
        <v>33</v>
      </c>
      <c r="G47" s="40">
        <f t="shared" si="0"/>
        <v>64</v>
      </c>
    </row>
    <row r="48" spans="1:7" ht="14.4" x14ac:dyDescent="0.3">
      <c r="A48" s="14" t="s">
        <v>76</v>
      </c>
      <c r="B48" s="38">
        <f>4</f>
        <v>4</v>
      </c>
      <c r="C48" s="39" t="s">
        <v>61</v>
      </c>
      <c r="D48" s="39" t="s">
        <v>61</v>
      </c>
      <c r="E48" s="39" t="s">
        <v>61</v>
      </c>
      <c r="F48" s="39">
        <v>4</v>
      </c>
      <c r="G48" s="40">
        <f t="shared" si="0"/>
        <v>8</v>
      </c>
    </row>
    <row r="49" spans="1:7" ht="14.4" x14ac:dyDescent="0.3">
      <c r="A49" s="14" t="s">
        <v>113</v>
      </c>
      <c r="B49" s="38">
        <f>2</f>
        <v>2</v>
      </c>
      <c r="C49" s="39" t="s">
        <v>61</v>
      </c>
      <c r="D49" s="39" t="s">
        <v>61</v>
      </c>
      <c r="E49" s="39" t="s">
        <v>61</v>
      </c>
      <c r="F49" s="39" t="s">
        <v>61</v>
      </c>
      <c r="G49" s="40">
        <f t="shared" si="0"/>
        <v>2</v>
      </c>
    </row>
    <row r="50" spans="1:7" ht="14.4" x14ac:dyDescent="0.3">
      <c r="A50" s="14" t="s">
        <v>7</v>
      </c>
      <c r="B50" s="38">
        <f>9</f>
        <v>9</v>
      </c>
      <c r="C50" s="39" t="s">
        <v>61</v>
      </c>
      <c r="D50" s="39" t="s">
        <v>61</v>
      </c>
      <c r="E50" s="39" t="s">
        <v>61</v>
      </c>
      <c r="F50" s="39" t="s">
        <v>61</v>
      </c>
      <c r="G50" s="40">
        <f t="shared" si="0"/>
        <v>9</v>
      </c>
    </row>
    <row r="51" spans="1:7" ht="14.4" x14ac:dyDescent="0.3">
      <c r="A51" s="14" t="s">
        <v>5</v>
      </c>
      <c r="B51" s="38">
        <f>660+4</f>
        <v>664</v>
      </c>
      <c r="C51" s="39" t="s">
        <v>61</v>
      </c>
      <c r="D51" s="39">
        <f>23</f>
        <v>23</v>
      </c>
      <c r="E51" s="39" t="s">
        <v>61</v>
      </c>
      <c r="F51" s="39" t="s">
        <v>61</v>
      </c>
      <c r="G51" s="40">
        <f t="shared" si="0"/>
        <v>687</v>
      </c>
    </row>
    <row r="52" spans="1:7" ht="14.4" x14ac:dyDescent="0.3">
      <c r="A52" s="14" t="s">
        <v>6</v>
      </c>
      <c r="B52" s="38">
        <f>1</f>
        <v>1</v>
      </c>
      <c r="C52" s="39" t="s">
        <v>61</v>
      </c>
      <c r="D52" s="39" t="s">
        <v>61</v>
      </c>
      <c r="E52" s="39" t="s">
        <v>61</v>
      </c>
      <c r="F52" s="39" t="s">
        <v>61</v>
      </c>
      <c r="G52" s="40">
        <f t="shared" si="0"/>
        <v>1</v>
      </c>
    </row>
    <row r="53" spans="1:7" ht="14.4" x14ac:dyDescent="0.3">
      <c r="A53" s="14" t="s">
        <v>75</v>
      </c>
      <c r="B53" s="38">
        <f>15+61</f>
        <v>76</v>
      </c>
      <c r="C53" s="39" t="s">
        <v>61</v>
      </c>
      <c r="D53" s="39" t="s">
        <v>61</v>
      </c>
      <c r="E53" s="39" t="s">
        <v>61</v>
      </c>
      <c r="F53" s="39">
        <v>5</v>
      </c>
      <c r="G53" s="40">
        <f t="shared" ref="G53:G85" si="1">SUM(B53:F53)</f>
        <v>81</v>
      </c>
    </row>
    <row r="54" spans="1:7" ht="14.4" x14ac:dyDescent="0.3">
      <c r="A54" s="14" t="s">
        <v>3</v>
      </c>
      <c r="B54" s="38">
        <f>460</f>
        <v>460</v>
      </c>
      <c r="C54" s="39" t="s">
        <v>61</v>
      </c>
      <c r="D54" s="39" t="s">
        <v>61</v>
      </c>
      <c r="E54" s="39" t="s">
        <v>61</v>
      </c>
      <c r="F54" s="39" t="s">
        <v>61</v>
      </c>
      <c r="G54" s="40">
        <f t="shared" si="1"/>
        <v>460</v>
      </c>
    </row>
    <row r="55" spans="1:7" ht="14.4" x14ac:dyDescent="0.3">
      <c r="A55" s="14" t="s">
        <v>4</v>
      </c>
      <c r="B55" s="38">
        <f>375</f>
        <v>375</v>
      </c>
      <c r="C55" s="39" t="s">
        <v>61</v>
      </c>
      <c r="D55" s="39" t="s">
        <v>61</v>
      </c>
      <c r="E55" s="39" t="s">
        <v>61</v>
      </c>
      <c r="F55" s="39" t="s">
        <v>61</v>
      </c>
      <c r="G55" s="40">
        <f t="shared" si="1"/>
        <v>375</v>
      </c>
    </row>
    <row r="56" spans="1:7" ht="14.4" x14ac:dyDescent="0.3">
      <c r="A56" s="8" t="s">
        <v>38</v>
      </c>
      <c r="B56" s="38" t="s">
        <v>61</v>
      </c>
      <c r="C56" s="39" t="s">
        <v>61</v>
      </c>
      <c r="D56" s="39" t="s">
        <v>61</v>
      </c>
      <c r="E56" s="39" t="s">
        <v>61</v>
      </c>
      <c r="F56" s="39">
        <f>2</f>
        <v>2</v>
      </c>
      <c r="G56" s="40">
        <f t="shared" si="1"/>
        <v>2</v>
      </c>
    </row>
    <row r="57" spans="1:7" ht="14.4" x14ac:dyDescent="0.3">
      <c r="A57" s="8" t="s">
        <v>29</v>
      </c>
      <c r="B57" s="38">
        <f>1</f>
        <v>1</v>
      </c>
      <c r="C57" s="39" t="s">
        <v>61</v>
      </c>
      <c r="D57" s="39" t="s">
        <v>61</v>
      </c>
      <c r="E57" s="39" t="s">
        <v>61</v>
      </c>
      <c r="F57" s="39" t="s">
        <v>61</v>
      </c>
      <c r="G57" s="40">
        <f t="shared" si="1"/>
        <v>1</v>
      </c>
    </row>
    <row r="58" spans="1:7" ht="14.4" x14ac:dyDescent="0.3">
      <c r="A58" s="8" t="s">
        <v>24</v>
      </c>
      <c r="B58" s="38">
        <v>1</v>
      </c>
      <c r="C58" s="39" t="s">
        <v>61</v>
      </c>
      <c r="D58" s="39" t="s">
        <v>61</v>
      </c>
      <c r="E58" s="39" t="s">
        <v>61</v>
      </c>
      <c r="F58" s="39" t="s">
        <v>61</v>
      </c>
      <c r="G58" s="40">
        <f t="shared" si="1"/>
        <v>1</v>
      </c>
    </row>
    <row r="59" spans="1:7" ht="14.4" x14ac:dyDescent="0.3">
      <c r="A59" s="8" t="s">
        <v>111</v>
      </c>
      <c r="B59" s="38">
        <f>1</f>
        <v>1</v>
      </c>
      <c r="C59" s="39" t="s">
        <v>61</v>
      </c>
      <c r="D59" s="39" t="s">
        <v>61</v>
      </c>
      <c r="E59" s="39" t="s">
        <v>61</v>
      </c>
      <c r="F59" s="39">
        <f>13</f>
        <v>13</v>
      </c>
      <c r="G59" s="40">
        <f t="shared" si="1"/>
        <v>14</v>
      </c>
    </row>
    <row r="60" spans="1:7" ht="14.4" x14ac:dyDescent="0.3">
      <c r="A60" s="9" t="s">
        <v>101</v>
      </c>
      <c r="B60" s="38">
        <v>5853</v>
      </c>
      <c r="C60" s="39" t="s">
        <v>61</v>
      </c>
      <c r="D60" s="39">
        <v>51</v>
      </c>
      <c r="E60" s="39" t="s">
        <v>61</v>
      </c>
      <c r="F60" s="39">
        <v>95</v>
      </c>
      <c r="G60" s="40">
        <f t="shared" si="1"/>
        <v>5999</v>
      </c>
    </row>
    <row r="61" spans="1:7" ht="14.4" x14ac:dyDescent="0.3">
      <c r="A61" s="8" t="s">
        <v>27</v>
      </c>
      <c r="B61" s="38">
        <f>112</f>
        <v>112</v>
      </c>
      <c r="C61" s="39" t="s">
        <v>61</v>
      </c>
      <c r="D61" s="39" t="s">
        <v>61</v>
      </c>
      <c r="E61" s="39" t="s">
        <v>61</v>
      </c>
      <c r="F61" s="39" t="s">
        <v>61</v>
      </c>
      <c r="G61" s="40">
        <f t="shared" si="1"/>
        <v>112</v>
      </c>
    </row>
    <row r="62" spans="1:7" ht="14.4" x14ac:dyDescent="0.3">
      <c r="A62" s="8" t="s">
        <v>50</v>
      </c>
      <c r="B62" s="38">
        <f>234</f>
        <v>234</v>
      </c>
      <c r="C62" s="39" t="s">
        <v>61</v>
      </c>
      <c r="D62" s="39" t="s">
        <v>61</v>
      </c>
      <c r="E62" s="39" t="s">
        <v>61</v>
      </c>
      <c r="F62" s="39" t="s">
        <v>61</v>
      </c>
      <c r="G62" s="40">
        <f t="shared" si="1"/>
        <v>234</v>
      </c>
    </row>
    <row r="63" spans="1:7" ht="14.4" x14ac:dyDescent="0.3">
      <c r="A63" s="8" t="s">
        <v>37</v>
      </c>
      <c r="B63" s="38">
        <v>1</v>
      </c>
      <c r="C63" s="39" t="s">
        <v>61</v>
      </c>
      <c r="D63" s="39" t="s">
        <v>61</v>
      </c>
      <c r="E63" s="39" t="s">
        <v>61</v>
      </c>
      <c r="F63" s="39" t="s">
        <v>61</v>
      </c>
      <c r="G63" s="40">
        <f t="shared" si="1"/>
        <v>1</v>
      </c>
    </row>
    <row r="64" spans="1:7" ht="14.4" x14ac:dyDescent="0.3">
      <c r="A64" s="8" t="s">
        <v>68</v>
      </c>
      <c r="B64" s="38">
        <v>6</v>
      </c>
      <c r="C64" s="39" t="s">
        <v>61</v>
      </c>
      <c r="D64" s="39" t="s">
        <v>61</v>
      </c>
      <c r="E64" s="39" t="s">
        <v>61</v>
      </c>
      <c r="F64" s="39">
        <v>1</v>
      </c>
      <c r="G64" s="40">
        <f t="shared" si="1"/>
        <v>7</v>
      </c>
    </row>
    <row r="65" spans="1:7" ht="14.4" x14ac:dyDescent="0.3">
      <c r="A65" s="8" t="s">
        <v>31</v>
      </c>
      <c r="B65" s="38">
        <f>1</f>
        <v>1</v>
      </c>
      <c r="C65" s="39" t="s">
        <v>61</v>
      </c>
      <c r="D65" s="39" t="s">
        <v>61</v>
      </c>
      <c r="E65" s="39" t="s">
        <v>61</v>
      </c>
      <c r="F65" s="39" t="s">
        <v>61</v>
      </c>
      <c r="G65" s="40">
        <f t="shared" si="1"/>
        <v>1</v>
      </c>
    </row>
    <row r="66" spans="1:7" ht="14.4" x14ac:dyDescent="0.3">
      <c r="A66" s="8" t="s">
        <v>9</v>
      </c>
      <c r="B66" s="38">
        <f>4</f>
        <v>4</v>
      </c>
      <c r="C66" s="39" t="s">
        <v>61</v>
      </c>
      <c r="D66" s="39" t="s">
        <v>61</v>
      </c>
      <c r="E66" s="39" t="s">
        <v>61</v>
      </c>
      <c r="F66" s="39" t="s">
        <v>61</v>
      </c>
      <c r="G66" s="40">
        <f t="shared" si="1"/>
        <v>4</v>
      </c>
    </row>
    <row r="67" spans="1:7" ht="14.4" x14ac:dyDescent="0.3">
      <c r="A67" s="9" t="s">
        <v>98</v>
      </c>
      <c r="B67" s="38">
        <f>23</f>
        <v>23</v>
      </c>
      <c r="C67" s="41">
        <v>7</v>
      </c>
      <c r="D67" s="39" t="s">
        <v>61</v>
      </c>
      <c r="E67" s="39" t="s">
        <v>61</v>
      </c>
      <c r="F67" s="39">
        <v>518</v>
      </c>
      <c r="G67" s="40">
        <f t="shared" si="1"/>
        <v>548</v>
      </c>
    </row>
    <row r="68" spans="1:7" ht="14.4" x14ac:dyDescent="0.3">
      <c r="A68" s="8" t="s">
        <v>21</v>
      </c>
      <c r="B68" s="38">
        <f>2895</f>
        <v>2895</v>
      </c>
      <c r="C68" s="39" t="s">
        <v>61</v>
      </c>
      <c r="D68" s="39">
        <f>29</f>
        <v>29</v>
      </c>
      <c r="E68" s="39" t="s">
        <v>61</v>
      </c>
      <c r="F68" s="39">
        <v>13</v>
      </c>
      <c r="G68" s="40">
        <f t="shared" si="1"/>
        <v>2937</v>
      </c>
    </row>
    <row r="69" spans="1:7" ht="14.4" x14ac:dyDescent="0.3">
      <c r="A69" s="8" t="s">
        <v>108</v>
      </c>
      <c r="B69" s="38">
        <f>1</f>
        <v>1</v>
      </c>
      <c r="C69" s="39" t="s">
        <v>61</v>
      </c>
      <c r="D69" s="39" t="s">
        <v>61</v>
      </c>
      <c r="E69" s="39" t="s">
        <v>61</v>
      </c>
      <c r="F69" s="39" t="s">
        <v>61</v>
      </c>
      <c r="G69" s="40">
        <f t="shared" si="1"/>
        <v>1</v>
      </c>
    </row>
    <row r="70" spans="1:7" ht="14.4" x14ac:dyDescent="0.3">
      <c r="A70" s="8" t="s">
        <v>22</v>
      </c>
      <c r="B70" s="38">
        <f>2</f>
        <v>2</v>
      </c>
      <c r="C70" s="39" t="s">
        <v>61</v>
      </c>
      <c r="D70" s="39" t="s">
        <v>61</v>
      </c>
      <c r="E70" s="39" t="s">
        <v>61</v>
      </c>
      <c r="F70" s="39" t="s">
        <v>61</v>
      </c>
      <c r="G70" s="40">
        <f t="shared" si="1"/>
        <v>2</v>
      </c>
    </row>
    <row r="71" spans="1:7" ht="14.4" x14ac:dyDescent="0.3">
      <c r="A71" s="8" t="s">
        <v>10</v>
      </c>
      <c r="B71" s="38">
        <f>685</f>
        <v>685</v>
      </c>
      <c r="C71" s="39">
        <f>195</f>
        <v>195</v>
      </c>
      <c r="D71" s="39">
        <v>128</v>
      </c>
      <c r="E71" s="39">
        <f>28</f>
        <v>28</v>
      </c>
      <c r="F71" s="39">
        <v>483</v>
      </c>
      <c r="G71" s="40">
        <f t="shared" si="1"/>
        <v>1519</v>
      </c>
    </row>
    <row r="72" spans="1:7" ht="14.4" x14ac:dyDescent="0.3">
      <c r="A72" s="9" t="s">
        <v>99</v>
      </c>
      <c r="B72" s="38">
        <f>3</f>
        <v>3</v>
      </c>
      <c r="C72" s="39" t="s">
        <v>61</v>
      </c>
      <c r="D72" s="39" t="s">
        <v>61</v>
      </c>
      <c r="E72" s="39">
        <f>1</f>
        <v>1</v>
      </c>
      <c r="F72" s="39" t="s">
        <v>61</v>
      </c>
      <c r="G72" s="40">
        <f t="shared" si="1"/>
        <v>4</v>
      </c>
    </row>
    <row r="73" spans="1:7" ht="14.4" x14ac:dyDescent="0.3">
      <c r="A73" s="9" t="s">
        <v>109</v>
      </c>
      <c r="B73" s="38">
        <f>2</f>
        <v>2</v>
      </c>
      <c r="C73" s="39" t="s">
        <v>61</v>
      </c>
      <c r="D73" s="39" t="s">
        <v>61</v>
      </c>
      <c r="E73" s="39" t="s">
        <v>61</v>
      </c>
      <c r="F73" s="39" t="s">
        <v>61</v>
      </c>
      <c r="G73" s="40">
        <f t="shared" si="1"/>
        <v>2</v>
      </c>
    </row>
    <row r="74" spans="1:7" ht="14.4" x14ac:dyDescent="0.3">
      <c r="A74" s="8" t="s">
        <v>40</v>
      </c>
      <c r="B74" s="38">
        <f>1</f>
        <v>1</v>
      </c>
      <c r="C74" s="39" t="s">
        <v>61</v>
      </c>
      <c r="D74" s="39" t="s">
        <v>61</v>
      </c>
      <c r="E74" s="39" t="s">
        <v>61</v>
      </c>
      <c r="F74" s="39">
        <f>1</f>
        <v>1</v>
      </c>
      <c r="G74" s="40">
        <f t="shared" si="1"/>
        <v>2</v>
      </c>
    </row>
    <row r="75" spans="1:7" ht="14.4" x14ac:dyDescent="0.3">
      <c r="A75" s="8" t="s">
        <v>30</v>
      </c>
      <c r="B75" s="38">
        <f>1</f>
        <v>1</v>
      </c>
      <c r="C75" s="39" t="s">
        <v>61</v>
      </c>
      <c r="D75" s="39" t="s">
        <v>61</v>
      </c>
      <c r="E75" s="39" t="s">
        <v>61</v>
      </c>
      <c r="F75" s="39" t="s">
        <v>61</v>
      </c>
      <c r="G75" s="40">
        <f t="shared" si="1"/>
        <v>1</v>
      </c>
    </row>
    <row r="76" spans="1:7" ht="14.4" x14ac:dyDescent="0.3">
      <c r="A76" s="8" t="s">
        <v>41</v>
      </c>
      <c r="B76" s="38">
        <f>2</f>
        <v>2</v>
      </c>
      <c r="C76" s="39" t="s">
        <v>61</v>
      </c>
      <c r="D76" s="39" t="s">
        <v>61</v>
      </c>
      <c r="E76" s="39" t="s">
        <v>61</v>
      </c>
      <c r="F76" s="39" t="s">
        <v>61</v>
      </c>
      <c r="G76" s="40">
        <f t="shared" si="1"/>
        <v>2</v>
      </c>
    </row>
    <row r="77" spans="1:7" ht="14.4" x14ac:dyDescent="0.3">
      <c r="A77" s="8" t="s">
        <v>28</v>
      </c>
      <c r="B77" s="38">
        <f>19</f>
        <v>19</v>
      </c>
      <c r="C77" s="39" t="s">
        <v>61</v>
      </c>
      <c r="D77" s="39" t="s">
        <v>61</v>
      </c>
      <c r="E77" s="39" t="s">
        <v>61</v>
      </c>
      <c r="F77" s="39">
        <v>226</v>
      </c>
      <c r="G77" s="40">
        <f t="shared" si="1"/>
        <v>245</v>
      </c>
    </row>
    <row r="78" spans="1:7" ht="14.4" x14ac:dyDescent="0.3">
      <c r="A78" s="8" t="s">
        <v>19</v>
      </c>
      <c r="B78" s="38">
        <f>26</f>
        <v>26</v>
      </c>
      <c r="C78" s="39" t="s">
        <v>61</v>
      </c>
      <c r="D78" s="39" t="s">
        <v>61</v>
      </c>
      <c r="E78" s="39" t="s">
        <v>61</v>
      </c>
      <c r="F78" s="39">
        <v>5</v>
      </c>
      <c r="G78" s="40">
        <f t="shared" si="1"/>
        <v>31</v>
      </c>
    </row>
    <row r="79" spans="1:7" ht="14.4" x14ac:dyDescent="0.3">
      <c r="A79" s="8" t="s">
        <v>55</v>
      </c>
      <c r="B79" s="38">
        <f>10</f>
        <v>10</v>
      </c>
      <c r="C79" s="39" t="s">
        <v>61</v>
      </c>
      <c r="D79" s="39" t="s">
        <v>61</v>
      </c>
      <c r="E79" s="39" t="s">
        <v>61</v>
      </c>
      <c r="F79" s="39" t="s">
        <v>61</v>
      </c>
      <c r="G79" s="40">
        <f t="shared" si="1"/>
        <v>10</v>
      </c>
    </row>
    <row r="80" spans="1:7" ht="14.4" x14ac:dyDescent="0.3">
      <c r="A80" s="8" t="s">
        <v>8</v>
      </c>
      <c r="B80" s="38" t="s">
        <v>61</v>
      </c>
      <c r="C80" s="39" t="s">
        <v>61</v>
      </c>
      <c r="D80" s="39" t="s">
        <v>61</v>
      </c>
      <c r="E80" s="39" t="s">
        <v>61</v>
      </c>
      <c r="F80" s="39">
        <v>3</v>
      </c>
      <c r="G80" s="40">
        <f t="shared" si="1"/>
        <v>3</v>
      </c>
    </row>
    <row r="81" spans="1:7" ht="14.4" x14ac:dyDescent="0.3">
      <c r="A81" s="8" t="s">
        <v>16</v>
      </c>
      <c r="B81" s="38">
        <f>1</f>
        <v>1</v>
      </c>
      <c r="C81" s="39" t="s">
        <v>61</v>
      </c>
      <c r="D81" s="39" t="s">
        <v>61</v>
      </c>
      <c r="E81" s="39" t="s">
        <v>61</v>
      </c>
      <c r="F81" s="39">
        <f>1</f>
        <v>1</v>
      </c>
      <c r="G81" s="40">
        <f t="shared" si="1"/>
        <v>2</v>
      </c>
    </row>
    <row r="82" spans="1:7" ht="14.4" x14ac:dyDescent="0.3">
      <c r="A82" s="8" t="s">
        <v>49</v>
      </c>
      <c r="B82" s="38">
        <f>1</f>
        <v>1</v>
      </c>
      <c r="C82" s="39" t="s">
        <v>61</v>
      </c>
      <c r="D82" s="39" t="s">
        <v>61</v>
      </c>
      <c r="E82" s="39" t="s">
        <v>61</v>
      </c>
      <c r="F82" s="39">
        <v>1</v>
      </c>
      <c r="G82" s="40">
        <f t="shared" si="1"/>
        <v>2</v>
      </c>
    </row>
    <row r="83" spans="1:7" ht="14.4" x14ac:dyDescent="0.3">
      <c r="A83" s="8" t="s">
        <v>65</v>
      </c>
      <c r="B83" s="38">
        <v>46425</v>
      </c>
      <c r="C83" s="39">
        <v>16985</v>
      </c>
      <c r="D83" s="39">
        <f>3668</f>
        <v>3668</v>
      </c>
      <c r="E83" s="39">
        <v>83</v>
      </c>
      <c r="F83" s="39">
        <f>1673</f>
        <v>1673</v>
      </c>
      <c r="G83" s="40">
        <f t="shared" si="1"/>
        <v>68834</v>
      </c>
    </row>
    <row r="84" spans="1:7" ht="14.4" x14ac:dyDescent="0.3">
      <c r="A84" s="8" t="s">
        <v>96</v>
      </c>
      <c r="B84" s="38">
        <f>35</f>
        <v>35</v>
      </c>
      <c r="C84" s="39">
        <f>41</f>
        <v>41</v>
      </c>
      <c r="D84" s="39">
        <v>4</v>
      </c>
      <c r="E84" s="39" t="s">
        <v>61</v>
      </c>
      <c r="F84" s="39" t="s">
        <v>61</v>
      </c>
      <c r="G84" s="40">
        <f t="shared" si="1"/>
        <v>80</v>
      </c>
    </row>
    <row r="85" spans="1:7" thickBot="1" x14ac:dyDescent="0.35">
      <c r="A85" s="12" t="s">
        <v>23</v>
      </c>
      <c r="B85" s="38">
        <v>3</v>
      </c>
      <c r="C85" s="39">
        <f>2</f>
        <v>2</v>
      </c>
      <c r="D85" s="39" t="s">
        <v>61</v>
      </c>
      <c r="E85" s="39" t="s">
        <v>61</v>
      </c>
      <c r="F85" s="39" t="s">
        <v>61</v>
      </c>
      <c r="G85" s="40">
        <f t="shared" si="1"/>
        <v>5</v>
      </c>
    </row>
    <row r="86" spans="1:7" ht="35.25" customHeight="1" thickBot="1" x14ac:dyDescent="0.35">
      <c r="A86" s="11" t="s">
        <v>0</v>
      </c>
      <c r="B86" s="42">
        <f>SUM(B5:B85)</f>
        <v>67228.510000000009</v>
      </c>
      <c r="C86" s="43">
        <f>SUM(C5:C85)</f>
        <v>28916</v>
      </c>
      <c r="D86" s="43">
        <f>SUM(D5:D85)</f>
        <v>6787</v>
      </c>
      <c r="E86" s="43">
        <f>SUM(E5:E85)</f>
        <v>112</v>
      </c>
      <c r="F86" s="43">
        <f>SUM(F5:F85)</f>
        <v>5247</v>
      </c>
      <c r="G86" s="44">
        <f>SUM(B86:F86)</f>
        <v>108290.51000000001</v>
      </c>
    </row>
    <row r="87" spans="1:7" ht="14.25" customHeight="1" thickTop="1" x14ac:dyDescent="0.3"/>
  </sheetData>
  <mergeCells count="1">
    <mergeCell ref="B3:G3"/>
  </mergeCells>
  <pageMargins left="0.45" right="0.45" top="0.25" bottom="0.5" header="0.3" footer="0.3"/>
  <pageSetup paperSize="5" scale="60" orientation="landscape" r:id="rId1"/>
  <headerFooter>
    <oddFooter>&amp;L&amp;8
&amp;Z&amp;F
&amp;Z&amp;F&amp;R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Details for February 2024</vt:lpstr>
      <vt:lpstr>'Details for February 2024'!Print_Area</vt:lpstr>
      <vt:lpstr>Summary!Print_Area</vt:lpstr>
      <vt:lpstr>'Details for February 2024'!Print_Titles</vt:lpstr>
    </vt:vector>
  </TitlesOfParts>
  <Company>NYC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 Rosa</dc:creator>
  <cp:lastModifiedBy>Lane-Lawless, Andrew</cp:lastModifiedBy>
  <cp:lastPrinted>2024-03-14T15:41:54Z</cp:lastPrinted>
  <dcterms:created xsi:type="dcterms:W3CDTF">2015-04-16T18:15:29Z</dcterms:created>
  <dcterms:modified xsi:type="dcterms:W3CDTF">2024-05-10T13:31:01Z</dcterms:modified>
</cp:coreProperties>
</file>