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yccouncil-my.sharepoint.com/personal/jharamis_council_nyc_gov/Documents/Human Resources Administration (069)/Fiscal 2024/Adopted/T+C and Monitor/"/>
    </mc:Choice>
  </mc:AlternateContent>
  <xr:revisionPtr revIDLastSave="2" documentId="13_ncr:1_{821122B0-6022-4A45-A865-455314CB1FA6}" xr6:coauthVersionLast="47" xr6:coauthVersionMax="47" xr10:uidLastSave="{F50E8AC9-B4E8-443C-AC90-6540902EBAB9}"/>
  <bookViews>
    <workbookView xWindow="-36735" yWindow="5235" windowWidth="28800" windowHeight="15375" xr2:uid="{A92359EF-AE6C-41D6-8EA1-38886145D609}"/>
  </bookViews>
  <sheets>
    <sheet name="ADP24 Legal Serv Construct " sheetId="1" r:id="rId1"/>
    <sheet name="BUDMODs" sheetId="2" r:id="rId2"/>
  </sheets>
  <definedNames>
    <definedName name="_xlnm.Print_Area" localSheetId="0">'ADP24 Legal Serv Construct '!$A$1:$D$52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1" l="1"/>
  <c r="F40" i="1"/>
  <c r="F11" i="1"/>
  <c r="E11" i="1" s="1"/>
  <c r="F10" i="1"/>
  <c r="F31" i="1" l="1"/>
  <c r="J19" i="1"/>
  <c r="I19" i="1"/>
  <c r="H19" i="1"/>
  <c r="E19" i="1" s="1"/>
  <c r="G19" i="1"/>
  <c r="F16" i="1" l="1"/>
  <c r="G16" i="1"/>
  <c r="E51" i="1"/>
  <c r="J50" i="1"/>
  <c r="I50" i="1"/>
  <c r="H50" i="1"/>
  <c r="F50" i="1"/>
  <c r="E49" i="1"/>
  <c r="E47" i="1"/>
  <c r="J44" i="1"/>
  <c r="I44" i="1"/>
  <c r="H44" i="1"/>
  <c r="G44" i="1"/>
  <c r="F44" i="1"/>
  <c r="J43" i="1"/>
  <c r="I43" i="1"/>
  <c r="H43" i="1"/>
  <c r="G43" i="1"/>
  <c r="J42" i="1"/>
  <c r="I42" i="1"/>
  <c r="H42" i="1"/>
  <c r="G42" i="1"/>
  <c r="J41" i="1"/>
  <c r="I41" i="1"/>
  <c r="H41" i="1"/>
  <c r="G41" i="1"/>
  <c r="J40" i="1"/>
  <c r="I40" i="1"/>
  <c r="H40" i="1"/>
  <c r="J39" i="1"/>
  <c r="I39" i="1"/>
  <c r="H39" i="1"/>
  <c r="F39" i="1"/>
  <c r="J38" i="1"/>
  <c r="I38" i="1"/>
  <c r="H38" i="1"/>
  <c r="J37" i="1"/>
  <c r="I37" i="1"/>
  <c r="H37" i="1"/>
  <c r="J36" i="1"/>
  <c r="I36" i="1"/>
  <c r="H36" i="1"/>
  <c r="G36" i="1"/>
  <c r="F36" i="1"/>
  <c r="J35" i="1"/>
  <c r="I35" i="1"/>
  <c r="H35" i="1"/>
  <c r="G35" i="1"/>
  <c r="J34" i="1"/>
  <c r="I34" i="1"/>
  <c r="H34" i="1"/>
  <c r="G34" i="1"/>
  <c r="J33" i="1"/>
  <c r="I33" i="1"/>
  <c r="H33" i="1"/>
  <c r="G33" i="1"/>
  <c r="J31" i="1"/>
  <c r="I31" i="1"/>
  <c r="H31" i="1"/>
  <c r="G31" i="1"/>
  <c r="J30" i="1"/>
  <c r="I30" i="1"/>
  <c r="H30" i="1"/>
  <c r="J29" i="1"/>
  <c r="I29" i="1"/>
  <c r="H29" i="1"/>
  <c r="G29" i="1"/>
  <c r="J28" i="1"/>
  <c r="I28" i="1"/>
  <c r="H28" i="1"/>
  <c r="G28" i="1"/>
  <c r="J27" i="1"/>
  <c r="I27" i="1"/>
  <c r="H27" i="1"/>
  <c r="G27" i="1"/>
  <c r="J48" i="1"/>
  <c r="I48" i="1"/>
  <c r="H48" i="1"/>
  <c r="G48" i="1"/>
  <c r="G52" i="1" s="1"/>
  <c r="J25" i="1"/>
  <c r="I25" i="1"/>
  <c r="H25" i="1"/>
  <c r="G25" i="1"/>
  <c r="J24" i="1"/>
  <c r="I24" i="1"/>
  <c r="H24" i="1"/>
  <c r="G24" i="1"/>
  <c r="F24" i="1"/>
  <c r="J23" i="1"/>
  <c r="I23" i="1"/>
  <c r="H23" i="1"/>
  <c r="G23" i="1"/>
  <c r="J22" i="1"/>
  <c r="I22" i="1"/>
  <c r="H22" i="1"/>
  <c r="G22" i="1"/>
  <c r="J21" i="1"/>
  <c r="I21" i="1"/>
  <c r="H21" i="1"/>
  <c r="G21" i="1"/>
  <c r="E20" i="1"/>
  <c r="J18" i="1"/>
  <c r="I18" i="1"/>
  <c r="H18" i="1"/>
  <c r="G18" i="1"/>
  <c r="F18" i="1"/>
  <c r="J15" i="1"/>
  <c r="J16" i="1" s="1"/>
  <c r="I15" i="1"/>
  <c r="I16" i="1" s="1"/>
  <c r="H15" i="1"/>
  <c r="H16" i="1" s="1"/>
  <c r="J12" i="1"/>
  <c r="I12" i="1"/>
  <c r="G12" i="1"/>
  <c r="J11" i="1"/>
  <c r="I11" i="1"/>
  <c r="J10" i="1"/>
  <c r="I10" i="1"/>
  <c r="H10" i="1"/>
  <c r="G10" i="1"/>
  <c r="J9" i="1"/>
  <c r="I9" i="1"/>
  <c r="J8" i="1"/>
  <c r="I8" i="1"/>
  <c r="H8" i="1"/>
  <c r="F8" i="1"/>
  <c r="J7" i="1"/>
  <c r="I7" i="1"/>
  <c r="H7" i="1"/>
  <c r="H52" i="1" l="1"/>
  <c r="E52" i="1" s="1"/>
  <c r="I52" i="1"/>
  <c r="I14" i="1"/>
  <c r="J14" i="1"/>
  <c r="E21" i="1"/>
  <c r="H14" i="1"/>
  <c r="E23" i="1"/>
  <c r="E27" i="1"/>
  <c r="E31" i="1"/>
  <c r="G14" i="1"/>
  <c r="G17" i="1" s="1"/>
  <c r="E25" i="1"/>
  <c r="E29" i="1"/>
  <c r="J52" i="1"/>
  <c r="I17" i="1"/>
  <c r="H17" i="1"/>
  <c r="F26" i="1"/>
  <c r="J26" i="1"/>
  <c r="E15" i="1"/>
  <c r="E16" i="1" s="1"/>
  <c r="G26" i="1"/>
  <c r="I32" i="1"/>
  <c r="E30" i="1"/>
  <c r="E36" i="1"/>
  <c r="E39" i="1"/>
  <c r="E41" i="1"/>
  <c r="E44" i="1"/>
  <c r="E12" i="1"/>
  <c r="H26" i="1"/>
  <c r="E33" i="1"/>
  <c r="E35" i="1"/>
  <c r="G32" i="1"/>
  <c r="I26" i="1"/>
  <c r="H32" i="1"/>
  <c r="F32" i="1"/>
  <c r="E10" i="1"/>
  <c r="E8" i="1"/>
  <c r="E24" i="1"/>
  <c r="E42" i="1"/>
  <c r="E43" i="1"/>
  <c r="J17" i="1"/>
  <c r="E34" i="1"/>
  <c r="E38" i="1"/>
  <c r="E50" i="1"/>
  <c r="J32" i="1"/>
  <c r="E37" i="1"/>
  <c r="E7" i="1"/>
  <c r="E18" i="1"/>
  <c r="E48" i="1"/>
  <c r="E26" i="1" l="1"/>
  <c r="I45" i="1"/>
  <c r="H45" i="1"/>
  <c r="G45" i="1"/>
  <c r="E32" i="1"/>
  <c r="J45" i="1"/>
  <c r="E14" i="1" l="1"/>
  <c r="E17" i="1" s="1"/>
  <c r="E45" i="1" s="1"/>
  <c r="F14" i="1"/>
  <c r="F17" i="1" s="1"/>
  <c r="F4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HRA</author>
  </authors>
  <commentList>
    <comment ref="E30" authorId="0" shapeId="0" xr:uid="{9658969C-1EAD-4CC0-9DD9-1EF507E1B70C}">
      <text>
        <r>
          <rPr>
            <b/>
            <sz val="9"/>
            <color indexed="81"/>
            <rFont val="Tahoma"/>
            <family val="2"/>
          </rPr>
          <t>TZ:</t>
        </r>
        <r>
          <rPr>
            <sz val="9"/>
            <color indexed="81"/>
            <rFont val="Tahoma"/>
            <family val="2"/>
          </rPr>
          <t xml:space="preserve">
EXEC 24: OMB moved $1M from FY23 to FY24</t>
        </r>
      </text>
    </comment>
  </commentList>
</comments>
</file>

<file path=xl/sharedStrings.xml><?xml version="1.0" encoding="utf-8"?>
<sst xmlns="http://schemas.openxmlformats.org/spreadsheetml/2006/main" count="166" uniqueCount="84">
  <si>
    <t>FY23 - FY24 OCJ Legal Services Construct</t>
  </si>
  <si>
    <t>As of ADP24 Plan</t>
  </si>
  <si>
    <t/>
  </si>
  <si>
    <t>FY24</t>
  </si>
  <si>
    <t xml:space="preserve">DESCRIPTION </t>
  </si>
  <si>
    <t>Budget Code</t>
  </si>
  <si>
    <t>Type</t>
  </si>
  <si>
    <t>Council / Mayoral</t>
  </si>
  <si>
    <t>I/C</t>
  </si>
  <si>
    <t>FY'24 HRA Budget</t>
  </si>
  <si>
    <t>FY24 CTL</t>
  </si>
  <si>
    <t>FY24 Fed</t>
  </si>
  <si>
    <t>FY24 State</t>
  </si>
  <si>
    <t>FY24 CD/OTH</t>
  </si>
  <si>
    <t>Anti-Eviction</t>
  </si>
  <si>
    <t>107-9454-650</t>
  </si>
  <si>
    <t>Mayoral</t>
  </si>
  <si>
    <t xml:space="preserve">Anti-Eviction (Expansion of Housing Court Legal Services for at-risk households (including those with a shelter history) </t>
  </si>
  <si>
    <t>Housing Help Program (HHP)</t>
  </si>
  <si>
    <t>Anti-Eviction - City Council</t>
  </si>
  <si>
    <t>Council</t>
  </si>
  <si>
    <t>107-9455-650</t>
  </si>
  <si>
    <t>107-CR02-650</t>
  </si>
  <si>
    <t>Right to Counsel</t>
  </si>
  <si>
    <t>Subtotal Anti-Eviction/Access to Counsel</t>
  </si>
  <si>
    <t>Anti Harassment Tenant Protection Services</t>
  </si>
  <si>
    <t>Harrassment</t>
  </si>
  <si>
    <t>Subtotal Anti-Harassment</t>
  </si>
  <si>
    <t>Subtotal Anti-Eviction/Access to Council/Anti-Harassment (Universal Access)</t>
  </si>
  <si>
    <t>IOI - Immigrant Opportunity Initiatives</t>
  </si>
  <si>
    <t>Immigration</t>
  </si>
  <si>
    <t>Immigrant Opportunity Innitiative</t>
  </si>
  <si>
    <t>IOI - Deportation Defence</t>
  </si>
  <si>
    <t>107-9456-650</t>
  </si>
  <si>
    <t>IOI - Unaccompanied Minors</t>
  </si>
  <si>
    <t>Low Wage Worker</t>
  </si>
  <si>
    <t xml:space="preserve">Low Wage Worker Support </t>
  </si>
  <si>
    <t>Low Wage Worker Support</t>
  </si>
  <si>
    <t>Executive Action - HUB legal Services Processing Action NYC/WSNYC</t>
  </si>
  <si>
    <t>NY Immigrant Family Project (Anti-Deportation)</t>
  </si>
  <si>
    <t>Subtotal Immigration Services</t>
  </si>
  <si>
    <t>101-M111-500</t>
  </si>
  <si>
    <t>Asylum</t>
  </si>
  <si>
    <t>Veterans Legal Services</t>
  </si>
  <si>
    <t>Other</t>
  </si>
  <si>
    <t>City Council - DV provider legal services</t>
  </si>
  <si>
    <t>Working Poor (Council)</t>
  </si>
  <si>
    <t>107-P107-499</t>
  </si>
  <si>
    <t>Member Items/Council Enhancements</t>
  </si>
  <si>
    <t>Subtotal Other Legal Services</t>
  </si>
  <si>
    <t>Pay Parity</t>
  </si>
  <si>
    <t>107-9454-499</t>
  </si>
  <si>
    <t>Pay Parity (Access to Council)</t>
  </si>
  <si>
    <t>107-9455-499</t>
  </si>
  <si>
    <t>107-9456-499</t>
  </si>
  <si>
    <t>107-9454/9455/9456</t>
  </si>
  <si>
    <t>COLA/Wage Adjustment</t>
  </si>
  <si>
    <t>COLA/Wage Adjustment (Access to Council)</t>
  </si>
  <si>
    <t>WEI allocation</t>
  </si>
  <si>
    <t>107-9455</t>
  </si>
  <si>
    <t>107-9456</t>
  </si>
  <si>
    <t>WEI Adjustment</t>
  </si>
  <si>
    <t>GRAND TOTAL</t>
  </si>
  <si>
    <t>Legal Services PS Total</t>
  </si>
  <si>
    <t>207-0343</t>
  </si>
  <si>
    <t>103-9453-650</t>
  </si>
  <si>
    <t>Aging Services Legal Contracts (DFTA)</t>
  </si>
  <si>
    <t>Anti-Harassment DV</t>
  </si>
  <si>
    <t>105-9190</t>
  </si>
  <si>
    <t>Anti-Harassment AOTPS</t>
  </si>
  <si>
    <t>101-9937</t>
  </si>
  <si>
    <t xml:space="preserve">Headcount </t>
  </si>
  <si>
    <t>UA / Budget Code</t>
  </si>
  <si>
    <t>FY23 HC</t>
  </si>
  <si>
    <t xml:space="preserve">Legal Services PS </t>
  </si>
  <si>
    <t>107</t>
  </si>
  <si>
    <t>Legal Services Low Income AND Housing Court Answers</t>
  </si>
  <si>
    <t>Unaccompanied Minors (previously included IOI in FY23)</t>
  </si>
  <si>
    <t>Access to Counsel (Univeral Access)</t>
  </si>
  <si>
    <t>Access to Counsel (ARP)</t>
  </si>
  <si>
    <t>Asylum Legal Services (Non U/A 107)</t>
  </si>
  <si>
    <t>Total PS, Asylum, IC and AOTPS</t>
  </si>
  <si>
    <t>Legal Services for LGBTQ+ Community</t>
  </si>
  <si>
    <t>Access to Counsel - City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</si>
</sst>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0" fontId="5" fillId="0" borderId="0" xfId="0" applyFont="1" applyAlignment="1">
      <alignment horizontal="left" vertical="center" wrapText="1"/>
    </xf>
    <xf numFmtId="0" fontId="5" fillId="0" borderId="0" xfId="0" quotePrefix="1" applyFont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6" fontId="8" fillId="0" borderId="11" xfId="0" applyNumberFormat="1" applyFont="1" applyBorder="1" applyAlignment="1">
      <alignment horizontal="center" vertical="center"/>
    </xf>
    <xf numFmtId="6" fontId="8" fillId="0" borderId="11" xfId="0" applyNumberFormat="1" applyFont="1" applyBorder="1" applyAlignment="1">
      <alignment horizontal="center" vertical="center" wrapText="1"/>
    </xf>
    <xf numFmtId="6" fontId="8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6" fontId="8" fillId="0" borderId="15" xfId="0" applyNumberFormat="1" applyFont="1" applyBorder="1" applyAlignment="1">
      <alignment horizontal="center" vertical="center"/>
    </xf>
    <xf numFmtId="16" fontId="8" fillId="0" borderId="12" xfId="0" quotePrefix="1" applyNumberFormat="1" applyFont="1" applyBorder="1" applyAlignment="1">
      <alignment horizontal="center" vertical="center" wrapText="1"/>
    </xf>
    <xf numFmtId="6" fontId="8" fillId="0" borderId="16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right" vertical="center" wrapText="1"/>
    </xf>
    <xf numFmtId="6" fontId="7" fillId="4" borderId="19" xfId="0" applyNumberFormat="1" applyFont="1" applyFill="1" applyBorder="1" applyAlignment="1">
      <alignment horizontal="center" vertical="center"/>
    </xf>
    <xf numFmtId="16" fontId="7" fillId="4" borderId="19" xfId="0" quotePrefix="1" applyNumberFormat="1" applyFont="1" applyFill="1" applyBorder="1" applyAlignment="1">
      <alignment horizontal="center" vertical="center" wrapText="1"/>
    </xf>
    <xf numFmtId="16" fontId="7" fillId="4" borderId="20" xfId="0" quotePrefix="1" applyNumberFormat="1" applyFont="1" applyFill="1" applyBorder="1" applyAlignment="1">
      <alignment horizontal="center" vertical="center" wrapText="1"/>
    </xf>
    <xf numFmtId="0" fontId="2" fillId="0" borderId="0" xfId="0" applyFont="1"/>
    <xf numFmtId="6" fontId="8" fillId="0" borderId="2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5" borderId="23" xfId="0" applyFont="1" applyFill="1" applyBorder="1" applyAlignment="1">
      <alignment horizontal="right" vertical="center" wrapText="1"/>
    </xf>
    <xf numFmtId="6" fontId="8" fillId="5" borderId="24" xfId="0" applyNumberFormat="1" applyFont="1" applyFill="1" applyBorder="1" applyAlignment="1">
      <alignment horizontal="center" vertical="center"/>
    </xf>
    <xf numFmtId="16" fontId="8" fillId="5" borderId="24" xfId="0" quotePrefix="1" applyNumberFormat="1" applyFont="1" applyFill="1" applyBorder="1" applyAlignment="1">
      <alignment horizontal="center" vertical="center" wrapText="1"/>
    </xf>
    <xf numFmtId="16" fontId="8" fillId="5" borderId="25" xfId="0" quotePrefix="1" applyNumberFormat="1" applyFont="1" applyFill="1" applyBorder="1" applyAlignment="1">
      <alignment horizontal="center" vertical="center" wrapText="1"/>
    </xf>
    <xf numFmtId="6" fontId="8" fillId="0" borderId="26" xfId="0" applyNumberFormat="1" applyFont="1" applyBorder="1" applyAlignment="1">
      <alignment horizontal="center" vertical="center"/>
    </xf>
    <xf numFmtId="0" fontId="12" fillId="0" borderId="0" xfId="0" applyFont="1"/>
    <xf numFmtId="6" fontId="10" fillId="0" borderId="11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6" fontId="10" fillId="0" borderId="12" xfId="0" applyNumberFormat="1" applyFont="1" applyBorder="1" applyAlignment="1">
      <alignment horizontal="center" vertical="center" wrapText="1"/>
    </xf>
    <xf numFmtId="6" fontId="8" fillId="4" borderId="19" xfId="0" applyNumberFormat="1" applyFont="1" applyFill="1" applyBorder="1" applyAlignment="1">
      <alignment horizontal="center" vertical="center"/>
    </xf>
    <xf numFmtId="16" fontId="8" fillId="4" borderId="19" xfId="0" quotePrefix="1" applyNumberFormat="1" applyFont="1" applyFill="1" applyBorder="1" applyAlignment="1">
      <alignment horizontal="center" vertical="center" wrapText="1"/>
    </xf>
    <xf numFmtId="6" fontId="8" fillId="0" borderId="15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6" fontId="8" fillId="0" borderId="16" xfId="0" applyNumberFormat="1" applyFont="1" applyBorder="1" applyAlignment="1">
      <alignment horizontal="center" vertical="center" wrapText="1"/>
    </xf>
    <xf numFmtId="16" fontId="8" fillId="4" borderId="21" xfId="0" quotePrefix="1" applyNumberFormat="1" applyFont="1" applyFill="1" applyBorder="1" applyAlignment="1">
      <alignment horizontal="center" vertical="center" wrapText="1"/>
    </xf>
    <xf numFmtId="6" fontId="8" fillId="4" borderId="28" xfId="0" applyNumberFormat="1" applyFont="1" applyFill="1" applyBorder="1" applyAlignment="1">
      <alignment horizontal="right"/>
    </xf>
    <xf numFmtId="6" fontId="7" fillId="0" borderId="11" xfId="0" applyNumberFormat="1" applyFont="1" applyBorder="1" applyAlignment="1">
      <alignment horizontal="center" vertical="center"/>
    </xf>
    <xf numFmtId="16" fontId="7" fillId="0" borderId="15" xfId="0" quotePrefix="1" applyNumberFormat="1" applyFont="1" applyBorder="1" applyAlignment="1">
      <alignment horizontal="center" vertical="center" wrapText="1"/>
    </xf>
    <xf numFmtId="0" fontId="0" fillId="6" borderId="0" xfId="0" applyFill="1"/>
    <xf numFmtId="0" fontId="14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6" fontId="8" fillId="2" borderId="15" xfId="0" applyNumberFormat="1" applyFont="1" applyFill="1" applyBorder="1" applyAlignment="1">
      <alignment horizontal="center" vertical="center"/>
    </xf>
    <xf numFmtId="6" fontId="8" fillId="2" borderId="15" xfId="0" applyNumberFormat="1" applyFont="1" applyFill="1" applyBorder="1" applyAlignment="1">
      <alignment horizontal="center" vertical="center" wrapText="1"/>
    </xf>
    <xf numFmtId="6" fontId="8" fillId="2" borderId="31" xfId="0" applyNumberFormat="1" applyFont="1" applyFill="1" applyBorder="1" applyAlignment="1">
      <alignment horizontal="center" vertical="center" wrapText="1"/>
    </xf>
    <xf numFmtId="6" fontId="8" fillId="2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6" fontId="8" fillId="0" borderId="13" xfId="0" quotePrefix="1" applyNumberFormat="1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6" fontId="8" fillId="0" borderId="34" xfId="0" applyNumberFormat="1" applyFont="1" applyBorder="1" applyAlignment="1">
      <alignment horizontal="center" vertical="center"/>
    </xf>
    <xf numFmtId="1" fontId="8" fillId="0" borderId="35" xfId="0" applyNumberFormat="1" applyFont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right" vertical="center" wrapText="1"/>
    </xf>
    <xf numFmtId="16" fontId="8" fillId="0" borderId="37" xfId="0" quotePrefix="1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65" fontId="10" fillId="0" borderId="11" xfId="2" quotePrefix="1" applyNumberFormat="1" applyFont="1" applyBorder="1" applyAlignment="1">
      <alignment horizontal="center" vertical="center"/>
    </xf>
    <xf numFmtId="44" fontId="8" fillId="0" borderId="39" xfId="0" applyNumberFormat="1" applyFont="1" applyBorder="1" applyAlignment="1">
      <alignment horizontal="right"/>
    </xf>
    <xf numFmtId="6" fontId="10" fillId="0" borderId="39" xfId="0" applyNumberFormat="1" applyFont="1" applyBorder="1" applyAlignment="1">
      <alignment horizontal="right"/>
    </xf>
    <xf numFmtId="6" fontId="8" fillId="0" borderId="39" xfId="0" applyNumberFormat="1" applyFont="1" applyBorder="1" applyAlignment="1">
      <alignment horizontal="right"/>
    </xf>
    <xf numFmtId="164" fontId="8" fillId="0" borderId="39" xfId="1" applyNumberFormat="1" applyFont="1" applyBorder="1" applyAlignment="1">
      <alignment horizontal="right"/>
    </xf>
    <xf numFmtId="164" fontId="8" fillId="0" borderId="39" xfId="1" applyNumberFormat="1" applyFont="1" applyFill="1" applyBorder="1" applyAlignment="1">
      <alignment horizontal="right"/>
    </xf>
    <xf numFmtId="164" fontId="8" fillId="0" borderId="39" xfId="0" applyNumberFormat="1" applyFont="1" applyBorder="1" applyAlignment="1">
      <alignment horizontal="right"/>
    </xf>
    <xf numFmtId="6" fontId="7" fillId="0" borderId="39" xfId="0" applyNumberFormat="1" applyFont="1" applyBorder="1" applyAlignment="1">
      <alignment horizontal="right"/>
    </xf>
    <xf numFmtId="6" fontId="7" fillId="3" borderId="39" xfId="0" applyNumberFormat="1" applyFont="1" applyFill="1" applyBorder="1" applyAlignment="1">
      <alignment horizontal="right"/>
    </xf>
    <xf numFmtId="6" fontId="8" fillId="0" borderId="42" xfId="0" applyNumberFormat="1" applyFont="1" applyBorder="1" applyAlignment="1">
      <alignment horizontal="right"/>
    </xf>
    <xf numFmtId="44" fontId="8" fillId="0" borderId="42" xfId="0" applyNumberFormat="1" applyFont="1" applyBorder="1" applyAlignment="1">
      <alignment horizontal="right"/>
    </xf>
    <xf numFmtId="44" fontId="7" fillId="0" borderId="42" xfId="0" applyNumberFormat="1" applyFont="1" applyBorder="1" applyAlignment="1">
      <alignment horizontal="right"/>
    </xf>
    <xf numFmtId="164" fontId="8" fillId="0" borderId="42" xfId="0" applyNumberFormat="1" applyFont="1" applyBorder="1" applyAlignment="1">
      <alignment horizontal="right"/>
    </xf>
    <xf numFmtId="6" fontId="7" fillId="3" borderId="42" xfId="0" applyNumberFormat="1" applyFont="1" applyFill="1" applyBorder="1" applyAlignment="1">
      <alignment horizontal="right"/>
    </xf>
    <xf numFmtId="164" fontId="8" fillId="0" borderId="42" xfId="1" applyNumberFormat="1" applyFont="1" applyBorder="1" applyAlignment="1">
      <alignment horizontal="right"/>
    </xf>
    <xf numFmtId="44" fontId="8" fillId="0" borderId="48" xfId="0" applyNumberFormat="1" applyFont="1" applyBorder="1" applyAlignment="1">
      <alignment horizontal="right"/>
    </xf>
    <xf numFmtId="6" fontId="11" fillId="0" borderId="39" xfId="0" applyNumberFormat="1" applyFont="1" applyBorder="1" applyAlignment="1">
      <alignment horizontal="right"/>
    </xf>
    <xf numFmtId="44" fontId="7" fillId="0" borderId="48" xfId="0" applyNumberFormat="1" applyFont="1" applyBorder="1" applyAlignment="1">
      <alignment horizontal="right"/>
    </xf>
    <xf numFmtId="6" fontId="7" fillId="3" borderId="48" xfId="0" applyNumberFormat="1" applyFont="1" applyFill="1" applyBorder="1" applyAlignment="1">
      <alignment horizontal="right"/>
    </xf>
    <xf numFmtId="164" fontId="8" fillId="0" borderId="48" xfId="1" applyNumberFormat="1" applyFont="1" applyBorder="1" applyAlignment="1">
      <alignment horizontal="right"/>
    </xf>
    <xf numFmtId="6" fontId="8" fillId="0" borderId="17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6" fontId="11" fillId="4" borderId="28" xfId="0" applyNumberFormat="1" applyFont="1" applyFill="1" applyBorder="1" applyAlignment="1">
      <alignment horizontal="right"/>
    </xf>
    <xf numFmtId="6" fontId="11" fillId="4" borderId="43" xfId="0" applyNumberFormat="1" applyFont="1" applyFill="1" applyBorder="1" applyAlignment="1">
      <alignment horizontal="right"/>
    </xf>
    <xf numFmtId="6" fontId="11" fillId="4" borderId="49" xfId="0" applyNumberFormat="1" applyFont="1" applyFill="1" applyBorder="1" applyAlignment="1">
      <alignment horizontal="right"/>
    </xf>
    <xf numFmtId="44" fontId="8" fillId="4" borderId="43" xfId="0" applyNumberFormat="1" applyFont="1" applyFill="1" applyBorder="1" applyAlignment="1">
      <alignment horizontal="right"/>
    </xf>
    <xf numFmtId="44" fontId="8" fillId="4" borderId="49" xfId="0" applyNumberFormat="1" applyFont="1" applyFill="1" applyBorder="1" applyAlignment="1">
      <alignment horizontal="right"/>
    </xf>
    <xf numFmtId="6" fontId="10" fillId="4" borderId="28" xfId="0" applyNumberFormat="1" applyFont="1" applyFill="1" applyBorder="1" applyAlignment="1">
      <alignment horizontal="right"/>
    </xf>
    <xf numFmtId="44" fontId="8" fillId="0" borderId="0" xfId="0" applyNumberFormat="1" applyFont="1" applyAlignment="1">
      <alignment horizontal="right"/>
    </xf>
    <xf numFmtId="164" fontId="7" fillId="0" borderId="42" xfId="0" applyNumberFormat="1" applyFont="1" applyBorder="1" applyAlignment="1">
      <alignment horizontal="right"/>
    </xf>
    <xf numFmtId="164" fontId="0" fillId="0" borderId="0" xfId="0" applyNumberFormat="1"/>
    <xf numFmtId="0" fontId="17" fillId="8" borderId="29" xfId="0" applyFont="1" applyFill="1" applyBorder="1" applyAlignment="1">
      <alignment horizontal="right" vertical="center"/>
    </xf>
    <xf numFmtId="6" fontId="17" fillId="8" borderId="30" xfId="0" applyNumberFormat="1" applyFont="1" applyFill="1" applyBorder="1" applyAlignment="1">
      <alignment horizontal="center" vertical="center"/>
    </xf>
    <xf numFmtId="6" fontId="17" fillId="8" borderId="30" xfId="0" applyNumberFormat="1" applyFont="1" applyFill="1" applyBorder="1" applyAlignment="1">
      <alignment horizontal="center" vertical="center" wrapText="1"/>
    </xf>
    <xf numFmtId="6" fontId="17" fillId="8" borderId="6" xfId="0" applyNumberFormat="1" applyFont="1" applyFill="1" applyBorder="1" applyAlignment="1">
      <alignment horizontal="center" vertical="center" wrapText="1"/>
    </xf>
    <xf numFmtId="164" fontId="17" fillId="8" borderId="4" xfId="0" applyNumberFormat="1" applyFont="1" applyFill="1" applyBorder="1" applyAlignment="1">
      <alignment horizontal="right"/>
    </xf>
    <xf numFmtId="164" fontId="17" fillId="8" borderId="45" xfId="0" applyNumberFormat="1" applyFont="1" applyFill="1" applyBorder="1" applyAlignment="1">
      <alignment horizontal="right"/>
    </xf>
    <xf numFmtId="164" fontId="17" fillId="8" borderId="51" xfId="0" applyNumberFormat="1" applyFont="1" applyFill="1" applyBorder="1" applyAlignment="1">
      <alignment horizontal="right"/>
    </xf>
    <xf numFmtId="0" fontId="18" fillId="8" borderId="56" xfId="0" applyFont="1" applyFill="1" applyBorder="1" applyAlignment="1">
      <alignment horizontal="center" vertical="center" wrapText="1"/>
    </xf>
    <xf numFmtId="6" fontId="19" fillId="8" borderId="57" xfId="0" applyNumberFormat="1" applyFont="1" applyFill="1" applyBorder="1" applyAlignment="1">
      <alignment horizontal="center" vertical="center"/>
    </xf>
    <xf numFmtId="6" fontId="19" fillId="8" borderId="58" xfId="0" applyNumberFormat="1" applyFont="1" applyFill="1" applyBorder="1" applyAlignment="1">
      <alignment horizontal="center" vertical="center" wrapText="1"/>
    </xf>
    <xf numFmtId="6" fontId="7" fillId="5" borderId="40" xfId="0" applyNumberFormat="1" applyFont="1" applyFill="1" applyBorder="1" applyAlignment="1">
      <alignment horizontal="right"/>
    </xf>
    <xf numFmtId="6" fontId="7" fillId="5" borderId="44" xfId="0" applyNumberFormat="1" applyFont="1" applyFill="1" applyBorder="1" applyAlignment="1">
      <alignment horizontal="right"/>
    </xf>
    <xf numFmtId="6" fontId="7" fillId="5" borderId="50" xfId="0" applyNumberFormat="1" applyFont="1" applyFill="1" applyBorder="1" applyAlignment="1">
      <alignment horizontal="right"/>
    </xf>
    <xf numFmtId="6" fontId="2" fillId="2" borderId="38" xfId="0" applyNumberFormat="1" applyFont="1" applyFill="1" applyBorder="1" applyAlignment="1">
      <alignment horizontal="center" vertical="center" wrapText="1"/>
    </xf>
    <xf numFmtId="6" fontId="2" fillId="2" borderId="41" xfId="0" applyNumberFormat="1" applyFont="1" applyFill="1" applyBorder="1" applyAlignment="1">
      <alignment horizontal="center" vertical="center" wrapText="1"/>
    </xf>
    <xf numFmtId="6" fontId="2" fillId="2" borderId="47" xfId="0" applyNumberFormat="1" applyFont="1" applyFill="1" applyBorder="1" applyAlignment="1">
      <alignment horizontal="center" vertical="center" wrapText="1"/>
    </xf>
    <xf numFmtId="164" fontId="10" fillId="0" borderId="39" xfId="0" applyNumberFormat="1" applyFont="1" applyBorder="1" applyAlignment="1">
      <alignment horizontal="right"/>
    </xf>
    <xf numFmtId="164" fontId="10" fillId="0" borderId="42" xfId="0" applyNumberFormat="1" applyFont="1" applyBorder="1" applyAlignment="1">
      <alignment horizontal="right"/>
    </xf>
    <xf numFmtId="164" fontId="8" fillId="0" borderId="48" xfId="0" applyNumberFormat="1" applyFont="1" applyBorder="1" applyAlignment="1">
      <alignment horizontal="right"/>
    </xf>
    <xf numFmtId="164" fontId="8" fillId="7" borderId="17" xfId="0" applyNumberFormat="1" applyFont="1" applyFill="1" applyBorder="1" applyAlignment="1">
      <alignment horizontal="right"/>
    </xf>
    <xf numFmtId="164" fontId="8" fillId="7" borderId="46" xfId="0" applyNumberFormat="1" applyFont="1" applyFill="1" applyBorder="1" applyAlignment="1">
      <alignment horizontal="right"/>
    </xf>
    <xf numFmtId="164" fontId="8" fillId="7" borderId="52" xfId="0" applyNumberFormat="1" applyFont="1" applyFill="1" applyBorder="1" applyAlignment="1">
      <alignment horizontal="right"/>
    </xf>
    <xf numFmtId="164" fontId="8" fillId="7" borderId="42" xfId="0" applyNumberFormat="1" applyFont="1" applyFill="1" applyBorder="1" applyAlignment="1">
      <alignment horizontal="right"/>
    </xf>
    <xf numFmtId="164" fontId="8" fillId="7" borderId="48" xfId="0" applyNumberFormat="1" applyFont="1" applyFill="1" applyBorder="1" applyAlignment="1">
      <alignment horizontal="right"/>
    </xf>
    <xf numFmtId="164" fontId="18" fillId="8" borderId="53" xfId="0" applyNumberFormat="1" applyFont="1" applyFill="1" applyBorder="1" applyAlignment="1">
      <alignment horizontal="right"/>
    </xf>
    <xf numFmtId="164" fontId="18" fillId="8" borderId="54" xfId="0" applyNumberFormat="1" applyFont="1" applyFill="1" applyBorder="1" applyAlignment="1">
      <alignment horizontal="right"/>
    </xf>
    <xf numFmtId="164" fontId="18" fillId="8" borderId="55" xfId="0" applyNumberFormat="1" applyFont="1" applyFill="1" applyBorder="1" applyAlignment="1">
      <alignment horizontal="right"/>
    </xf>
    <xf numFmtId="6" fontId="2" fillId="2" borderId="4" xfId="0" applyNumberFormat="1" applyFont="1" applyFill="1" applyBorder="1" applyAlignment="1">
      <alignment horizontal="center" vertical="center" wrapText="1"/>
    </xf>
    <xf numFmtId="6" fontId="2" fillId="2" borderId="5" xfId="0" applyNumberFormat="1" applyFont="1" applyFill="1" applyBorder="1" applyAlignment="1">
      <alignment horizontal="center" vertical="center" wrapText="1"/>
    </xf>
    <xf numFmtId="6" fontId="2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28575</xdr:colOff>
      <xdr:row>14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382DFC-E63A-DEAE-7423-39CE9F723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562975" cy="2714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13</xdr:col>
      <xdr:colOff>561975</xdr:colOff>
      <xdr:row>26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D9A490-A57B-B7C0-1B72-5A78EAA603B2}"/>
            </a:ext>
            <a:ext uri="{147F2762-F138-4A5C-976F-8EAC2B608ADB}">
              <a16:predDERef xmlns:a16="http://schemas.microsoft.com/office/drawing/2014/main" pred="{F3382DFC-E63A-DEAE-7423-39CE9F723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857500"/>
          <a:ext cx="8486775" cy="2181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9EF74-15F9-486D-97C0-194841B9101A}">
  <sheetPr>
    <tabColor theme="9" tint="0.39997558519241921"/>
    <pageSetUpPr fitToPage="1"/>
  </sheetPr>
  <dimension ref="A2:AH69"/>
  <sheetViews>
    <sheetView tabSelected="1" zoomScaleNormal="100" workbookViewId="0">
      <pane ySplit="6" topLeftCell="A23" activePane="bottomLeft" state="frozen"/>
      <selection activeCell="B1" sqref="B1"/>
      <selection pane="bottomLeft" activeCell="E60" sqref="E60"/>
    </sheetView>
  </sheetViews>
  <sheetFormatPr defaultColWidth="9.109375" defaultRowHeight="14.4" outlineLevelRow="1" x14ac:dyDescent="0.3"/>
  <cols>
    <col min="1" max="1" width="38.88671875" style="53" customWidth="1"/>
    <col min="2" max="2" width="18.44140625" style="54" customWidth="1"/>
    <col min="3" max="3" width="13.109375" style="55" customWidth="1"/>
    <col min="4" max="4" width="12.6640625" style="55" customWidth="1"/>
    <col min="5" max="10" width="15.109375" customWidth="1"/>
    <col min="11" max="11" width="51" bestFit="1" customWidth="1"/>
  </cols>
  <sheetData>
    <row r="2" spans="1:11" ht="24" customHeight="1" x14ac:dyDescent="0.3">
      <c r="A2" s="128" t="s">
        <v>0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1" ht="24" customHeight="1" x14ac:dyDescent="0.3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1" ht="16.2" thickBot="1" x14ac:dyDescent="0.35">
      <c r="A4" s="1"/>
      <c r="B4" s="2" t="s">
        <v>2</v>
      </c>
      <c r="C4" s="1"/>
      <c r="D4" s="1"/>
    </row>
    <row r="5" spans="1:11" ht="15" thickBot="1" x14ac:dyDescent="0.35">
      <c r="A5" s="3"/>
      <c r="B5" s="4"/>
      <c r="C5" s="4"/>
      <c r="D5" s="5"/>
      <c r="E5" s="125" t="s">
        <v>3</v>
      </c>
      <c r="F5" s="126"/>
      <c r="G5" s="126"/>
      <c r="H5" s="126"/>
      <c r="I5" s="126"/>
      <c r="J5" s="127"/>
    </row>
    <row r="6" spans="1:11" s="9" customFormat="1" ht="28.8" x14ac:dyDescent="0.3">
      <c r="A6" s="6" t="s">
        <v>4</v>
      </c>
      <c r="B6" s="7" t="s">
        <v>5</v>
      </c>
      <c r="C6" s="7" t="s">
        <v>6</v>
      </c>
      <c r="D6" s="8" t="s">
        <v>7</v>
      </c>
      <c r="E6" s="111" t="s">
        <v>9</v>
      </c>
      <c r="F6" s="111" t="s">
        <v>10</v>
      </c>
      <c r="G6" s="112" t="s">
        <v>11</v>
      </c>
      <c r="H6" s="112" t="s">
        <v>8</v>
      </c>
      <c r="I6" s="112" t="s">
        <v>12</v>
      </c>
      <c r="J6" s="113" t="s">
        <v>13</v>
      </c>
    </row>
    <row r="7" spans="1:11" ht="26.4" customHeight="1" x14ac:dyDescent="0.3">
      <c r="A7" s="10" t="s">
        <v>14</v>
      </c>
      <c r="B7" s="11" t="s">
        <v>15</v>
      </c>
      <c r="C7" s="12" t="s">
        <v>14</v>
      </c>
      <c r="D7" s="13" t="s">
        <v>16</v>
      </c>
      <c r="E7" s="67">
        <f>SUM(F7:J7)</f>
        <v>7554359</v>
      </c>
      <c r="F7" s="65">
        <v>550000</v>
      </c>
      <c r="G7" s="73">
        <v>7004359</v>
      </c>
      <c r="H7" s="74">
        <f>0</f>
        <v>0</v>
      </c>
      <c r="I7" s="74">
        <f>0</f>
        <v>0</v>
      </c>
      <c r="J7" s="79">
        <f>0</f>
        <v>0</v>
      </c>
    </row>
    <row r="8" spans="1:11" ht="41.4" x14ac:dyDescent="0.3">
      <c r="A8" s="14" t="s">
        <v>17</v>
      </c>
      <c r="B8" s="15" t="s">
        <v>15</v>
      </c>
      <c r="C8" s="12" t="s">
        <v>14</v>
      </c>
      <c r="D8" s="16" t="s">
        <v>16</v>
      </c>
      <c r="E8" s="67">
        <f>SUM(F8:J8)</f>
        <v>3000000</v>
      </c>
      <c r="F8" s="65">
        <f>0</f>
        <v>0</v>
      </c>
      <c r="G8" s="73">
        <v>3000000</v>
      </c>
      <c r="H8" s="74">
        <f>0</f>
        <v>0</v>
      </c>
      <c r="I8" s="74">
        <f>0</f>
        <v>0</v>
      </c>
      <c r="J8" s="79">
        <f>0</f>
        <v>0</v>
      </c>
    </row>
    <row r="9" spans="1:11" x14ac:dyDescent="0.3">
      <c r="A9" s="14" t="s">
        <v>18</v>
      </c>
      <c r="B9" s="17" t="s">
        <v>15</v>
      </c>
      <c r="C9" s="12" t="s">
        <v>14</v>
      </c>
      <c r="D9" s="16" t="s">
        <v>16</v>
      </c>
      <c r="E9" s="84">
        <v>3000000</v>
      </c>
      <c r="F9" s="85">
        <v>3000000</v>
      </c>
      <c r="G9" s="73">
        <v>0</v>
      </c>
      <c r="H9" s="74">
        <v>0</v>
      </c>
      <c r="I9" s="74">
        <f>0</f>
        <v>0</v>
      </c>
      <c r="J9" s="79">
        <f>0</f>
        <v>0</v>
      </c>
    </row>
    <row r="10" spans="1:11" x14ac:dyDescent="0.3">
      <c r="A10" s="18" t="s">
        <v>19</v>
      </c>
      <c r="B10" s="17" t="s">
        <v>15</v>
      </c>
      <c r="C10" s="12" t="s">
        <v>14</v>
      </c>
      <c r="D10" s="13" t="s">
        <v>20</v>
      </c>
      <c r="E10" s="70">
        <f>SUM(F10:J10)</f>
        <v>6450000</v>
      </c>
      <c r="F10" s="70">
        <f>5800000+650000</f>
        <v>6450000</v>
      </c>
      <c r="G10" s="74">
        <f>0</f>
        <v>0</v>
      </c>
      <c r="H10" s="74">
        <f>0</f>
        <v>0</v>
      </c>
      <c r="I10" s="74">
        <f>0</f>
        <v>0</v>
      </c>
      <c r="J10" s="79">
        <f>0</f>
        <v>0</v>
      </c>
      <c r="K10" t="s">
        <v>76</v>
      </c>
    </row>
    <row r="11" spans="1:11" x14ac:dyDescent="0.3">
      <c r="A11" s="18" t="s">
        <v>78</v>
      </c>
      <c r="B11" s="17" t="s">
        <v>21</v>
      </c>
      <c r="C11" s="12" t="s">
        <v>14</v>
      </c>
      <c r="D11" s="16" t="s">
        <v>16</v>
      </c>
      <c r="E11" s="67">
        <f>F11+G11</f>
        <v>100014000</v>
      </c>
      <c r="F11" s="66">
        <f>100014000-G11</f>
        <v>60008796</v>
      </c>
      <c r="G11" s="73">
        <v>40005204</v>
      </c>
      <c r="H11" s="74">
        <v>0</v>
      </c>
      <c r="I11" s="74">
        <f>0</f>
        <v>0</v>
      </c>
      <c r="J11" s="79">
        <f>0</f>
        <v>0</v>
      </c>
      <c r="K11" s="95"/>
    </row>
    <row r="12" spans="1:11" x14ac:dyDescent="0.3">
      <c r="A12" s="18" t="s">
        <v>79</v>
      </c>
      <c r="B12" s="17" t="s">
        <v>22</v>
      </c>
      <c r="C12" s="12" t="s">
        <v>14</v>
      </c>
      <c r="D12" s="16" t="s">
        <v>16</v>
      </c>
      <c r="E12" s="67">
        <f>SUM(F12:J12)</f>
        <v>15605000</v>
      </c>
      <c r="F12" s="65">
        <v>0</v>
      </c>
      <c r="G12" s="73">
        <f>15605000</f>
        <v>15605000</v>
      </c>
      <c r="H12" s="74">
        <v>0</v>
      </c>
      <c r="I12" s="74">
        <f>0</f>
        <v>0</v>
      </c>
      <c r="J12" s="79">
        <f>0</f>
        <v>0</v>
      </c>
    </row>
    <row r="13" spans="1:11" x14ac:dyDescent="0.3">
      <c r="A13" s="63" t="s">
        <v>83</v>
      </c>
      <c r="B13" s="17" t="s">
        <v>51</v>
      </c>
      <c r="C13" s="12" t="s">
        <v>14</v>
      </c>
      <c r="D13" s="62" t="s">
        <v>20</v>
      </c>
      <c r="E13" s="70">
        <v>10000000</v>
      </c>
      <c r="F13" s="70">
        <v>10000000</v>
      </c>
      <c r="G13" s="74"/>
      <c r="H13" s="74"/>
      <c r="I13" s="74"/>
      <c r="J13" s="79"/>
      <c r="K13" t="s">
        <v>23</v>
      </c>
    </row>
    <row r="14" spans="1:11" s="23" customFormat="1" ht="15" thickBot="1" x14ac:dyDescent="0.35">
      <c r="A14" s="19" t="s">
        <v>24</v>
      </c>
      <c r="B14" s="20"/>
      <c r="C14" s="21"/>
      <c r="D14" s="22"/>
      <c r="E14" s="89">
        <f t="shared" ref="E14:J14" si="0">SUM(E7:E13)</f>
        <v>145623359</v>
      </c>
      <c r="F14" s="89">
        <f t="shared" si="0"/>
        <v>80008796</v>
      </c>
      <c r="G14" s="90">
        <f t="shared" si="0"/>
        <v>65614563</v>
      </c>
      <c r="H14" s="90">
        <f t="shared" si="0"/>
        <v>0</v>
      </c>
      <c r="I14" s="90">
        <f t="shared" si="0"/>
        <v>0</v>
      </c>
      <c r="J14" s="91">
        <f t="shared" si="0"/>
        <v>0</v>
      </c>
    </row>
    <row r="15" spans="1:11" ht="15" thickTop="1" x14ac:dyDescent="0.3">
      <c r="A15" s="25" t="s">
        <v>25</v>
      </c>
      <c r="B15" s="17" t="s">
        <v>15</v>
      </c>
      <c r="C15" s="15" t="s">
        <v>26</v>
      </c>
      <c r="D15" s="13" t="s">
        <v>16</v>
      </c>
      <c r="E15" s="67">
        <f>SUM(F15:J15)</f>
        <v>41927830</v>
      </c>
      <c r="F15" s="67">
        <v>40510985</v>
      </c>
      <c r="G15" s="73">
        <v>1416845</v>
      </c>
      <c r="H15" s="74">
        <f>0</f>
        <v>0</v>
      </c>
      <c r="I15" s="74">
        <f>0</f>
        <v>0</v>
      </c>
      <c r="J15" s="79">
        <f>0</f>
        <v>0</v>
      </c>
    </row>
    <row r="16" spans="1:11" s="23" customFormat="1" ht="15" thickBot="1" x14ac:dyDescent="0.35">
      <c r="A16" s="19" t="s">
        <v>27</v>
      </c>
      <c r="B16" s="20"/>
      <c r="C16" s="21"/>
      <c r="D16" s="22"/>
      <c r="E16" s="89">
        <f>E15</f>
        <v>41927830</v>
      </c>
      <c r="F16" s="89">
        <f t="shared" ref="F16:J16" si="1">F15</f>
        <v>40510985</v>
      </c>
      <c r="G16" s="90">
        <f t="shared" si="1"/>
        <v>1416845</v>
      </c>
      <c r="H16" s="90">
        <f t="shared" si="1"/>
        <v>0</v>
      </c>
      <c r="I16" s="90">
        <f t="shared" si="1"/>
        <v>0</v>
      </c>
      <c r="J16" s="91">
        <f t="shared" si="1"/>
        <v>0</v>
      </c>
    </row>
    <row r="17" spans="1:11" ht="30" customHeight="1" thickTop="1" thickBot="1" x14ac:dyDescent="0.35">
      <c r="A17" s="26" t="s">
        <v>28</v>
      </c>
      <c r="B17" s="27"/>
      <c r="C17" s="28"/>
      <c r="D17" s="29"/>
      <c r="E17" s="108">
        <f t="shared" ref="E17:J17" si="2">+E14+E16</f>
        <v>187551189</v>
      </c>
      <c r="F17" s="108">
        <f t="shared" si="2"/>
        <v>120519781</v>
      </c>
      <c r="G17" s="109">
        <f t="shared" si="2"/>
        <v>67031408</v>
      </c>
      <c r="H17" s="109">
        <f t="shared" si="2"/>
        <v>0</v>
      </c>
      <c r="I17" s="109">
        <f t="shared" si="2"/>
        <v>0</v>
      </c>
      <c r="J17" s="110">
        <f t="shared" si="2"/>
        <v>0</v>
      </c>
    </row>
    <row r="18" spans="1:11" ht="15" thickTop="1" x14ac:dyDescent="0.3">
      <c r="A18" s="10" t="s">
        <v>29</v>
      </c>
      <c r="B18" s="11" t="s">
        <v>15</v>
      </c>
      <c r="C18" s="12" t="s">
        <v>30</v>
      </c>
      <c r="D18" s="24" t="s">
        <v>16</v>
      </c>
      <c r="E18" s="66">
        <f>SUM(F18:J18)</f>
        <v>5937691</v>
      </c>
      <c r="F18" s="68">
        <f>3237691+2700000</f>
        <v>5937691</v>
      </c>
      <c r="G18" s="74">
        <f>0</f>
        <v>0</v>
      </c>
      <c r="H18" s="74">
        <f>0</f>
        <v>0</v>
      </c>
      <c r="I18" s="74">
        <f>0</f>
        <v>0</v>
      </c>
      <c r="J18" s="79">
        <f>0</f>
        <v>0</v>
      </c>
    </row>
    <row r="19" spans="1:11" x14ac:dyDescent="0.3">
      <c r="A19" s="10" t="s">
        <v>29</v>
      </c>
      <c r="B19" s="11" t="s">
        <v>15</v>
      </c>
      <c r="C19" s="12" t="s">
        <v>30</v>
      </c>
      <c r="D19" s="24" t="s">
        <v>20</v>
      </c>
      <c r="E19" s="66">
        <f>SUM(F19:J19)</f>
        <v>2576000</v>
      </c>
      <c r="F19" s="70">
        <v>2576000</v>
      </c>
      <c r="G19" s="74">
        <f>0</f>
        <v>0</v>
      </c>
      <c r="H19" s="74">
        <f>0</f>
        <v>0</v>
      </c>
      <c r="I19" s="74">
        <f>0</f>
        <v>0</v>
      </c>
      <c r="J19" s="79">
        <f>0</f>
        <v>0</v>
      </c>
      <c r="K19" t="s">
        <v>31</v>
      </c>
    </row>
    <row r="20" spans="1:11" x14ac:dyDescent="0.3">
      <c r="A20" s="10" t="s">
        <v>32</v>
      </c>
      <c r="B20" s="30" t="s">
        <v>33</v>
      </c>
      <c r="C20" s="12" t="s">
        <v>30</v>
      </c>
      <c r="D20" s="13" t="s">
        <v>16</v>
      </c>
      <c r="E20" s="66">
        <f>SUM(F20:J20)</f>
        <v>13728064</v>
      </c>
      <c r="F20" s="69">
        <v>13728064</v>
      </c>
      <c r="G20" s="74"/>
      <c r="H20" s="74"/>
      <c r="I20" s="74"/>
      <c r="J20" s="79"/>
    </row>
    <row r="21" spans="1:11" x14ac:dyDescent="0.3">
      <c r="A21" s="14" t="s">
        <v>34</v>
      </c>
      <c r="B21" s="17" t="s">
        <v>15</v>
      </c>
      <c r="C21" s="12" t="s">
        <v>30</v>
      </c>
      <c r="D21" s="13" t="s">
        <v>20</v>
      </c>
      <c r="E21" s="66">
        <f>SUM(F21:J21)</f>
        <v>3981800</v>
      </c>
      <c r="F21" s="70">
        <v>3981800</v>
      </c>
      <c r="G21" s="74">
        <f>0</f>
        <v>0</v>
      </c>
      <c r="H21" s="74">
        <f>0</f>
        <v>0</v>
      </c>
      <c r="I21" s="74">
        <f>0</f>
        <v>0</v>
      </c>
      <c r="J21" s="79">
        <f>0</f>
        <v>0</v>
      </c>
      <c r="K21" t="s">
        <v>77</v>
      </c>
    </row>
    <row r="22" spans="1:11" x14ac:dyDescent="0.3">
      <c r="A22" s="14" t="s">
        <v>35</v>
      </c>
      <c r="B22" s="17" t="s">
        <v>15</v>
      </c>
      <c r="C22" s="12" t="s">
        <v>30</v>
      </c>
      <c r="D22" s="13" t="s">
        <v>20</v>
      </c>
      <c r="E22" s="66">
        <v>2000000</v>
      </c>
      <c r="F22" s="70">
        <v>2000000</v>
      </c>
      <c r="G22" s="74">
        <f>0</f>
        <v>0</v>
      </c>
      <c r="H22" s="74">
        <f>0</f>
        <v>0</v>
      </c>
      <c r="I22" s="74">
        <f>0</f>
        <v>0</v>
      </c>
      <c r="J22" s="79">
        <f>0</f>
        <v>0</v>
      </c>
      <c r="K22" t="s">
        <v>36</v>
      </c>
    </row>
    <row r="23" spans="1:11" x14ac:dyDescent="0.3">
      <c r="A23" s="14" t="s">
        <v>37</v>
      </c>
      <c r="B23" s="15" t="s">
        <v>15</v>
      </c>
      <c r="C23" s="12" t="s">
        <v>30</v>
      </c>
      <c r="D23" s="13" t="s">
        <v>20</v>
      </c>
      <c r="E23" s="66">
        <f>SUM(F23:J23)</f>
        <v>173000</v>
      </c>
      <c r="F23" s="70">
        <v>173000</v>
      </c>
      <c r="G23" s="74">
        <f>0</f>
        <v>0</v>
      </c>
      <c r="H23" s="74">
        <f>0</f>
        <v>0</v>
      </c>
      <c r="I23" s="74">
        <f>0</f>
        <v>0</v>
      </c>
      <c r="J23" s="79">
        <f>0</f>
        <v>0</v>
      </c>
      <c r="K23" t="s">
        <v>36</v>
      </c>
    </row>
    <row r="24" spans="1:11" s="31" customFormat="1" ht="27.6" x14ac:dyDescent="0.3">
      <c r="A24" s="14" t="s">
        <v>38</v>
      </c>
      <c r="B24" s="15" t="s">
        <v>15</v>
      </c>
      <c r="C24" s="12" t="s">
        <v>30</v>
      </c>
      <c r="D24" s="13" t="s">
        <v>16</v>
      </c>
      <c r="E24" s="66">
        <f t="shared" ref="E24" si="3">SUM(F24:J24)</f>
        <v>7900391</v>
      </c>
      <c r="F24" s="69">
        <f>8111678-211287</f>
        <v>7900391</v>
      </c>
      <c r="G24" s="74">
        <f>0</f>
        <v>0</v>
      </c>
      <c r="H24" s="74">
        <f>0</f>
        <v>0</v>
      </c>
      <c r="I24" s="74">
        <f>0</f>
        <v>0</v>
      </c>
      <c r="J24" s="79">
        <f>0</f>
        <v>0</v>
      </c>
    </row>
    <row r="25" spans="1:11" s="31" customFormat="1" x14ac:dyDescent="0.3">
      <c r="A25" s="33" t="s">
        <v>39</v>
      </c>
      <c r="B25" s="32" t="s">
        <v>15</v>
      </c>
      <c r="C25" s="12" t="s">
        <v>30</v>
      </c>
      <c r="D25" s="34" t="s">
        <v>20</v>
      </c>
      <c r="E25" s="70">
        <f>SUM(F25:J25)</f>
        <v>16600000</v>
      </c>
      <c r="F25" s="70">
        <v>16600000</v>
      </c>
      <c r="G25" s="74">
        <f>0</f>
        <v>0</v>
      </c>
      <c r="H25" s="74">
        <f>0</f>
        <v>0</v>
      </c>
      <c r="I25" s="74">
        <f>0</f>
        <v>0</v>
      </c>
      <c r="J25" s="79">
        <f>0</f>
        <v>0</v>
      </c>
    </row>
    <row r="26" spans="1:11" s="23" customFormat="1" ht="15" thickBot="1" x14ac:dyDescent="0.35">
      <c r="A26" s="19" t="s">
        <v>40</v>
      </c>
      <c r="B26" s="20"/>
      <c r="C26" s="21"/>
      <c r="D26" s="22"/>
      <c r="E26" s="41">
        <f>SUM(E18:E25)</f>
        <v>52896946</v>
      </c>
      <c r="F26" s="41">
        <f t="shared" ref="F26:J26" si="4">SUM(F18:F25)</f>
        <v>52896946</v>
      </c>
      <c r="G26" s="92">
        <f t="shared" si="4"/>
        <v>0</v>
      </c>
      <c r="H26" s="92">
        <f t="shared" si="4"/>
        <v>0</v>
      </c>
      <c r="I26" s="92">
        <f t="shared" si="4"/>
        <v>0</v>
      </c>
      <c r="J26" s="93">
        <f t="shared" si="4"/>
        <v>0</v>
      </c>
    </row>
    <row r="27" spans="1:11" ht="15" thickTop="1" x14ac:dyDescent="0.3">
      <c r="A27" s="10" t="s">
        <v>43</v>
      </c>
      <c r="B27" s="11" t="s">
        <v>15</v>
      </c>
      <c r="C27" s="12" t="s">
        <v>44</v>
      </c>
      <c r="D27" s="24" t="s">
        <v>20</v>
      </c>
      <c r="E27" s="70">
        <f t="shared" ref="E27:E29" si="5">SUM(F27:J27)</f>
        <v>600000</v>
      </c>
      <c r="F27" s="70">
        <v>600000</v>
      </c>
      <c r="G27" s="74">
        <f>0</f>
        <v>0</v>
      </c>
      <c r="H27" s="74">
        <f>0</f>
        <v>0</v>
      </c>
      <c r="I27" s="74">
        <f>0</f>
        <v>0</v>
      </c>
      <c r="J27" s="79">
        <f>0</f>
        <v>0</v>
      </c>
    </row>
    <row r="28" spans="1:11" x14ac:dyDescent="0.3">
      <c r="A28" s="38" t="s">
        <v>45</v>
      </c>
      <c r="B28" s="11" t="s">
        <v>15</v>
      </c>
      <c r="C28" s="39" t="s">
        <v>44</v>
      </c>
      <c r="D28" s="13" t="s">
        <v>20</v>
      </c>
      <c r="E28" s="65">
        <v>1850000</v>
      </c>
      <c r="F28" s="65">
        <v>1850000</v>
      </c>
      <c r="G28" s="74">
        <f>0</f>
        <v>0</v>
      </c>
      <c r="H28" s="74">
        <f>0</f>
        <v>0</v>
      </c>
      <c r="I28" s="74">
        <f>0</f>
        <v>0</v>
      </c>
      <c r="J28" s="79">
        <f>0</f>
        <v>0</v>
      </c>
    </row>
    <row r="29" spans="1:11" x14ac:dyDescent="0.3">
      <c r="A29" s="14" t="s">
        <v>46</v>
      </c>
      <c r="B29" s="11" t="s">
        <v>15</v>
      </c>
      <c r="C29" s="37" t="s">
        <v>44</v>
      </c>
      <c r="D29" s="13" t="s">
        <v>20</v>
      </c>
      <c r="E29" s="70">
        <f t="shared" si="5"/>
        <v>3455000</v>
      </c>
      <c r="F29" s="70">
        <v>3455000</v>
      </c>
      <c r="G29" s="74">
        <f>0</f>
        <v>0</v>
      </c>
      <c r="H29" s="74">
        <f>0</f>
        <v>0</v>
      </c>
      <c r="I29" s="74">
        <f>0</f>
        <v>0</v>
      </c>
      <c r="J29" s="79">
        <f>0</f>
        <v>0</v>
      </c>
    </row>
    <row r="30" spans="1:11" ht="15" customHeight="1" x14ac:dyDescent="0.3">
      <c r="A30" s="14" t="s">
        <v>82</v>
      </c>
      <c r="B30" s="11" t="s">
        <v>47</v>
      </c>
      <c r="C30" s="37" t="s">
        <v>26</v>
      </c>
      <c r="D30" s="13" t="s">
        <v>16</v>
      </c>
      <c r="E30" s="70">
        <f t="shared" ref="E30:E31" si="6">SUM(F30:J30)</f>
        <v>1000000</v>
      </c>
      <c r="F30" s="70">
        <v>1000000</v>
      </c>
      <c r="G30" s="74">
        <v>0</v>
      </c>
      <c r="H30" s="74">
        <f>0</f>
        <v>0</v>
      </c>
      <c r="I30" s="74">
        <f>0</f>
        <v>0</v>
      </c>
      <c r="J30" s="79">
        <f>0</f>
        <v>0</v>
      </c>
    </row>
    <row r="31" spans="1:11" x14ac:dyDescent="0.3">
      <c r="A31" s="14" t="s">
        <v>48</v>
      </c>
      <c r="B31" s="64" t="s">
        <v>75</v>
      </c>
      <c r="C31" s="37" t="s">
        <v>44</v>
      </c>
      <c r="D31" s="13" t="s">
        <v>20</v>
      </c>
      <c r="E31" s="70">
        <f t="shared" si="6"/>
        <v>1753804</v>
      </c>
      <c r="F31" s="70">
        <f>808304+945500</f>
        <v>1753804</v>
      </c>
      <c r="G31" s="74">
        <f>0</f>
        <v>0</v>
      </c>
      <c r="H31" s="74">
        <f>0</f>
        <v>0</v>
      </c>
      <c r="I31" s="74">
        <f>0</f>
        <v>0</v>
      </c>
      <c r="J31" s="79">
        <f>0</f>
        <v>0</v>
      </c>
    </row>
    <row r="32" spans="1:11" ht="15" thickBot="1" x14ac:dyDescent="0.35">
      <c r="A32" s="61" t="s">
        <v>49</v>
      </c>
      <c r="B32" s="35"/>
      <c r="C32" s="36"/>
      <c r="D32" s="40"/>
      <c r="E32" s="94">
        <f t="shared" ref="E32:E36" si="7">SUM(F32:J32)</f>
        <v>8658804</v>
      </c>
      <c r="F32" s="41">
        <f>SUM(F27:F31)</f>
        <v>8658804</v>
      </c>
      <c r="G32" s="92">
        <f>SUM(G27:G31)</f>
        <v>0</v>
      </c>
      <c r="H32" s="92">
        <f>SUM(H27:H31)</f>
        <v>0</v>
      </c>
      <c r="I32" s="92">
        <f>SUM(I27:I31)</f>
        <v>0</v>
      </c>
      <c r="J32" s="93">
        <f>SUM(J27:J31)</f>
        <v>0</v>
      </c>
    </row>
    <row r="33" spans="1:34" ht="15.75" hidden="1" customHeight="1" outlineLevel="1" thickTop="1" x14ac:dyDescent="0.3">
      <c r="A33" s="86" t="s">
        <v>50</v>
      </c>
      <c r="B33" s="11" t="s">
        <v>51</v>
      </c>
      <c r="C33" s="39"/>
      <c r="D33" s="13"/>
      <c r="E33" s="66">
        <f t="shared" si="7"/>
        <v>1226136</v>
      </c>
      <c r="F33" s="67">
        <v>1226136</v>
      </c>
      <c r="G33" s="74">
        <f>0</f>
        <v>0</v>
      </c>
      <c r="H33" s="74">
        <f>0</f>
        <v>0</v>
      </c>
      <c r="I33" s="74">
        <f>0</f>
        <v>0</v>
      </c>
      <c r="J33" s="79">
        <f>0</f>
        <v>0</v>
      </c>
    </row>
    <row r="34" spans="1:34" ht="15" hidden="1" customHeight="1" outlineLevel="1" x14ac:dyDescent="0.3">
      <c r="A34" s="87" t="s">
        <v>52</v>
      </c>
      <c r="B34" s="11" t="s">
        <v>53</v>
      </c>
      <c r="C34" s="39"/>
      <c r="D34" s="13"/>
      <c r="E34" s="66">
        <f t="shared" si="7"/>
        <v>2082359</v>
      </c>
      <c r="F34" s="66">
        <v>2082359</v>
      </c>
      <c r="G34" s="74">
        <f>0</f>
        <v>0</v>
      </c>
      <c r="H34" s="74">
        <f>0</f>
        <v>0</v>
      </c>
      <c r="I34" s="74">
        <f>0</f>
        <v>0</v>
      </c>
      <c r="J34" s="79">
        <f>0</f>
        <v>0</v>
      </c>
    </row>
    <row r="35" spans="1:34" ht="15" hidden="1" customHeight="1" outlineLevel="1" x14ac:dyDescent="0.3">
      <c r="A35" s="87" t="s">
        <v>50</v>
      </c>
      <c r="B35" s="11" t="s">
        <v>54</v>
      </c>
      <c r="C35" s="37"/>
      <c r="D35" s="13"/>
      <c r="E35" s="66">
        <f t="shared" si="7"/>
        <v>358685</v>
      </c>
      <c r="F35" s="67">
        <v>358685</v>
      </c>
      <c r="G35" s="74">
        <f>0</f>
        <v>0</v>
      </c>
      <c r="H35" s="74">
        <f>0</f>
        <v>0</v>
      </c>
      <c r="I35" s="74">
        <f>0</f>
        <v>0</v>
      </c>
      <c r="J35" s="79">
        <f>0</f>
        <v>0</v>
      </c>
    </row>
    <row r="36" spans="1:34" s="23" customFormat="1" ht="15" collapsed="1" thickTop="1" x14ac:dyDescent="0.3">
      <c r="A36" s="10" t="s">
        <v>50</v>
      </c>
      <c r="B36" s="42" t="s">
        <v>55</v>
      </c>
      <c r="C36" s="43"/>
      <c r="D36" s="56" t="s">
        <v>16</v>
      </c>
      <c r="E36" s="80">
        <f t="shared" si="7"/>
        <v>3667180</v>
      </c>
      <c r="F36" s="71">
        <f>SUM(F33:F35)</f>
        <v>3667180</v>
      </c>
      <c r="G36" s="75">
        <f>0</f>
        <v>0</v>
      </c>
      <c r="H36" s="75">
        <f>0</f>
        <v>0</v>
      </c>
      <c r="I36" s="75">
        <f>0</f>
        <v>0</v>
      </c>
      <c r="J36" s="81">
        <f>0</f>
        <v>0</v>
      </c>
    </row>
    <row r="37" spans="1:34" ht="15" hidden="1" customHeight="1" outlineLevel="1" x14ac:dyDescent="0.3">
      <c r="A37" s="87" t="s">
        <v>56</v>
      </c>
      <c r="B37" s="11" t="s">
        <v>15</v>
      </c>
      <c r="C37" s="39"/>
      <c r="D37" s="13" t="s">
        <v>16</v>
      </c>
      <c r="E37" s="66">
        <f t="shared" ref="E37:E39" si="8">SUM(F37:J37)</f>
        <v>991763</v>
      </c>
      <c r="F37" s="67">
        <v>556922</v>
      </c>
      <c r="G37" s="76">
        <v>434841</v>
      </c>
      <c r="H37" s="74">
        <f>0</f>
        <v>0</v>
      </c>
      <c r="I37" s="74">
        <f>0</f>
        <v>0</v>
      </c>
      <c r="J37" s="79">
        <f>0</f>
        <v>0</v>
      </c>
    </row>
    <row r="38" spans="1:34" ht="15" hidden="1" customHeight="1" outlineLevel="1" x14ac:dyDescent="0.3">
      <c r="A38" s="87" t="s">
        <v>57</v>
      </c>
      <c r="B38" s="11" t="s">
        <v>21</v>
      </c>
      <c r="C38" s="39"/>
      <c r="D38" s="13" t="s">
        <v>16</v>
      </c>
      <c r="E38" s="66">
        <f t="shared" si="8"/>
        <v>332367</v>
      </c>
      <c r="F38" s="66">
        <v>332367</v>
      </c>
      <c r="G38" s="74">
        <v>0</v>
      </c>
      <c r="H38" s="74">
        <f>0</f>
        <v>0</v>
      </c>
      <c r="I38" s="74">
        <f>0</f>
        <v>0</v>
      </c>
      <c r="J38" s="79">
        <f>0</f>
        <v>0</v>
      </c>
    </row>
    <row r="39" spans="1:34" ht="15" hidden="1" customHeight="1" outlineLevel="1" x14ac:dyDescent="0.3">
      <c r="A39" s="87" t="s">
        <v>56</v>
      </c>
      <c r="B39" s="11" t="s">
        <v>33</v>
      </c>
      <c r="C39" s="39"/>
      <c r="D39" s="13" t="s">
        <v>16</v>
      </c>
      <c r="E39" s="66">
        <f t="shared" si="8"/>
        <v>57250</v>
      </c>
      <c r="F39" s="67">
        <f>57250</f>
        <v>57250</v>
      </c>
      <c r="G39" s="74">
        <v>0</v>
      </c>
      <c r="H39" s="74">
        <f>0</f>
        <v>0</v>
      </c>
      <c r="I39" s="74">
        <f>0</f>
        <v>0</v>
      </c>
      <c r="J39" s="79">
        <f>0</f>
        <v>0</v>
      </c>
    </row>
    <row r="40" spans="1:34" s="23" customFormat="1" collapsed="1" x14ac:dyDescent="0.3">
      <c r="A40" s="10" t="s">
        <v>56</v>
      </c>
      <c r="B40" s="42" t="s">
        <v>55</v>
      </c>
      <c r="C40" s="43"/>
      <c r="D40" s="56" t="s">
        <v>16</v>
      </c>
      <c r="E40" s="80">
        <v>1381322</v>
      </c>
      <c r="F40" s="71">
        <f>E40-G40</f>
        <v>946160</v>
      </c>
      <c r="G40" s="96">
        <v>435162</v>
      </c>
      <c r="H40" s="75">
        <f>0</f>
        <v>0</v>
      </c>
      <c r="I40" s="75">
        <f>0</f>
        <v>0</v>
      </c>
      <c r="J40" s="81">
        <f>0</f>
        <v>0</v>
      </c>
    </row>
    <row r="41" spans="1:34" s="23" customFormat="1" ht="15" hidden="1" customHeight="1" outlineLevel="1" x14ac:dyDescent="0.3">
      <c r="A41" s="86" t="s">
        <v>58</v>
      </c>
      <c r="B41" s="11" t="s">
        <v>15</v>
      </c>
      <c r="C41" s="39"/>
      <c r="D41" s="13" t="s">
        <v>16</v>
      </c>
      <c r="E41" s="66">
        <f t="shared" ref="E41:E44" si="9">SUM(F41:J41)</f>
        <v>36173</v>
      </c>
      <c r="F41" s="67">
        <v>36173</v>
      </c>
      <c r="G41" s="74">
        <f>0</f>
        <v>0</v>
      </c>
      <c r="H41" s="74">
        <f>0</f>
        <v>0</v>
      </c>
      <c r="I41" s="74">
        <f>0</f>
        <v>0</v>
      </c>
      <c r="J41" s="79">
        <f>0</f>
        <v>0</v>
      </c>
    </row>
    <row r="42" spans="1:34" s="23" customFormat="1" ht="15" hidden="1" customHeight="1" outlineLevel="1" x14ac:dyDescent="0.3">
      <c r="A42" s="87" t="s">
        <v>58</v>
      </c>
      <c r="B42" s="11" t="s">
        <v>59</v>
      </c>
      <c r="C42" s="39"/>
      <c r="D42" s="13" t="s">
        <v>16</v>
      </c>
      <c r="E42" s="66">
        <f t="shared" si="9"/>
        <v>0</v>
      </c>
      <c r="F42" s="66">
        <v>0</v>
      </c>
      <c r="G42" s="74">
        <f>0</f>
        <v>0</v>
      </c>
      <c r="H42" s="74">
        <f>0</f>
        <v>0</v>
      </c>
      <c r="I42" s="74">
        <f>0</f>
        <v>0</v>
      </c>
      <c r="J42" s="79">
        <f>0</f>
        <v>0</v>
      </c>
    </row>
    <row r="43" spans="1:34" s="23" customFormat="1" ht="15" hidden="1" customHeight="1" outlineLevel="1" x14ac:dyDescent="0.3">
      <c r="A43" s="87" t="s">
        <v>58</v>
      </c>
      <c r="B43" s="11" t="s">
        <v>60</v>
      </c>
      <c r="C43" s="37"/>
      <c r="D43" s="13" t="s">
        <v>16</v>
      </c>
      <c r="E43" s="66">
        <f t="shared" si="9"/>
        <v>0</v>
      </c>
      <c r="F43" s="67">
        <v>0</v>
      </c>
      <c r="G43" s="74">
        <f>0</f>
        <v>0</v>
      </c>
      <c r="H43" s="74">
        <f>0</f>
        <v>0</v>
      </c>
      <c r="I43" s="74">
        <f>0</f>
        <v>0</v>
      </c>
      <c r="J43" s="79">
        <f>0</f>
        <v>0</v>
      </c>
    </row>
    <row r="44" spans="1:34" s="23" customFormat="1" ht="15" collapsed="1" thickBot="1" x14ac:dyDescent="0.35">
      <c r="A44" s="10" t="s">
        <v>61</v>
      </c>
      <c r="B44" s="42" t="s">
        <v>55</v>
      </c>
      <c r="C44" s="43"/>
      <c r="D44" s="56" t="s">
        <v>16</v>
      </c>
      <c r="E44" s="80">
        <f t="shared" si="9"/>
        <v>36173</v>
      </c>
      <c r="F44" s="71">
        <f>SUM(F41:F43)</f>
        <v>36173</v>
      </c>
      <c r="G44" s="75">
        <f>0</f>
        <v>0</v>
      </c>
      <c r="H44" s="75">
        <f>0</f>
        <v>0</v>
      </c>
      <c r="I44" s="75">
        <f>0</f>
        <v>0</v>
      </c>
      <c r="J44" s="81">
        <f>0</f>
        <v>0</v>
      </c>
    </row>
    <row r="45" spans="1:34" s="44" customFormat="1" ht="15" thickBot="1" x14ac:dyDescent="0.35">
      <c r="A45" s="98" t="s">
        <v>62</v>
      </c>
      <c r="B45" s="99"/>
      <c r="C45" s="100"/>
      <c r="D45" s="101"/>
      <c r="E45" s="102">
        <f t="shared" ref="E45:J45" si="10">E26+E17+E40+E32+E36+E44</f>
        <v>254191614</v>
      </c>
      <c r="F45" s="102">
        <f t="shared" si="10"/>
        <v>186725044</v>
      </c>
      <c r="G45" s="103">
        <f t="shared" si="10"/>
        <v>67466570</v>
      </c>
      <c r="H45" s="103">
        <f t="shared" si="10"/>
        <v>0</v>
      </c>
      <c r="I45" s="103">
        <f t="shared" si="10"/>
        <v>0</v>
      </c>
      <c r="J45" s="104">
        <f t="shared" si="10"/>
        <v>0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s="23" customFormat="1" x14ac:dyDescent="0.3">
      <c r="A46" s="45"/>
      <c r="B46" s="46"/>
      <c r="C46" s="47"/>
      <c r="D46" s="48"/>
      <c r="E46" s="72"/>
      <c r="F46" s="72"/>
      <c r="G46" s="77"/>
      <c r="H46" s="77"/>
      <c r="I46" s="77"/>
      <c r="J46" s="82"/>
    </row>
    <row r="47" spans="1:34" x14ac:dyDescent="0.3">
      <c r="A47" s="10" t="s">
        <v>63</v>
      </c>
      <c r="B47" s="11" t="s">
        <v>64</v>
      </c>
      <c r="C47" s="12" t="s">
        <v>26</v>
      </c>
      <c r="D47" s="24"/>
      <c r="E47" s="114">
        <f t="shared" ref="E47:E51" si="11">SUM(F47:J47)</f>
        <v>3227714</v>
      </c>
      <c r="F47" s="114">
        <v>2478887</v>
      </c>
      <c r="G47" s="115">
        <v>600379</v>
      </c>
      <c r="H47" s="78">
        <v>0</v>
      </c>
      <c r="I47" s="115">
        <v>148448</v>
      </c>
      <c r="J47" s="83"/>
    </row>
    <row r="48" spans="1:34" x14ac:dyDescent="0.3">
      <c r="A48" s="14" t="s">
        <v>80</v>
      </c>
      <c r="B48" s="32" t="s">
        <v>41</v>
      </c>
      <c r="C48" s="37" t="s">
        <v>42</v>
      </c>
      <c r="D48" s="13" t="s">
        <v>16</v>
      </c>
      <c r="E48" s="114">
        <f t="shared" ref="E48" si="12">SUM(F48:J48)</f>
        <v>4500000</v>
      </c>
      <c r="F48" s="70">
        <v>4500000</v>
      </c>
      <c r="G48" s="76">
        <f>0</f>
        <v>0</v>
      </c>
      <c r="H48" s="76">
        <f>0</f>
        <v>0</v>
      </c>
      <c r="I48" s="76">
        <f>0</f>
        <v>0</v>
      </c>
      <c r="J48" s="116">
        <f>0</f>
        <v>0</v>
      </c>
    </row>
    <row r="49" spans="1:10" x14ac:dyDescent="0.3">
      <c r="A49" s="14" t="s">
        <v>66</v>
      </c>
      <c r="B49" s="15" t="s">
        <v>65</v>
      </c>
      <c r="C49" s="37" t="s">
        <v>44</v>
      </c>
      <c r="D49" s="13" t="s">
        <v>16</v>
      </c>
      <c r="E49" s="114">
        <f t="shared" si="11"/>
        <v>993500</v>
      </c>
      <c r="F49" s="70">
        <v>0</v>
      </c>
      <c r="G49" s="76">
        <v>0</v>
      </c>
      <c r="H49" s="76">
        <v>993500</v>
      </c>
      <c r="I49" s="76">
        <v>0</v>
      </c>
      <c r="J49" s="116">
        <v>0</v>
      </c>
    </row>
    <row r="50" spans="1:10" x14ac:dyDescent="0.3">
      <c r="A50" s="88" t="s">
        <v>67</v>
      </c>
      <c r="B50" s="49" t="s">
        <v>68</v>
      </c>
      <c r="C50" s="50" t="s">
        <v>26</v>
      </c>
      <c r="D50" s="51"/>
      <c r="E50" s="117">
        <f t="shared" si="11"/>
        <v>1000000</v>
      </c>
      <c r="F50" s="117">
        <f>0</f>
        <v>0</v>
      </c>
      <c r="G50" s="118">
        <v>1000000</v>
      </c>
      <c r="H50" s="118">
        <f>0</f>
        <v>0</v>
      </c>
      <c r="I50" s="118">
        <f>0</f>
        <v>0</v>
      </c>
      <c r="J50" s="119">
        <f>0</f>
        <v>0</v>
      </c>
    </row>
    <row r="51" spans="1:10" x14ac:dyDescent="0.3">
      <c r="A51" s="88" t="s">
        <v>69</v>
      </c>
      <c r="B51" s="49" t="s">
        <v>70</v>
      </c>
      <c r="C51" s="50" t="s">
        <v>26</v>
      </c>
      <c r="D51" s="52"/>
      <c r="E51" s="117">
        <f t="shared" si="11"/>
        <v>0</v>
      </c>
      <c r="F51" s="117">
        <v>0</v>
      </c>
      <c r="G51" s="118">
        <v>0</v>
      </c>
      <c r="H51" s="120">
        <v>0</v>
      </c>
      <c r="I51" s="120">
        <v>0</v>
      </c>
      <c r="J51" s="121">
        <v>0</v>
      </c>
    </row>
    <row r="52" spans="1:10" ht="15" thickBot="1" x14ac:dyDescent="0.35">
      <c r="A52" s="105" t="s">
        <v>81</v>
      </c>
      <c r="B52" s="106"/>
      <c r="C52" s="107"/>
      <c r="D52" s="107"/>
      <c r="E52" s="122">
        <f>SUM(F52:J52)</f>
        <v>9721214</v>
      </c>
      <c r="F52" s="122">
        <f>SUM(F47:F51)</f>
        <v>6978887</v>
      </c>
      <c r="G52" s="123">
        <f>SUM(G47:G51)</f>
        <v>1600379</v>
      </c>
      <c r="H52" s="123">
        <f>SUM(H47:H51)</f>
        <v>993500</v>
      </c>
      <c r="I52" s="123">
        <f>SUM(I47:I51)</f>
        <v>148448</v>
      </c>
      <c r="J52" s="124">
        <f>SUM(J47:J51)</f>
        <v>0</v>
      </c>
    </row>
    <row r="53" spans="1:10" ht="15" thickBot="1" x14ac:dyDescent="0.35">
      <c r="G53" s="97"/>
    </row>
    <row r="54" spans="1:10" x14ac:dyDescent="0.3">
      <c r="A54" s="6" t="s">
        <v>71</v>
      </c>
      <c r="B54" s="7" t="s">
        <v>72</v>
      </c>
      <c r="C54" s="57" t="s">
        <v>73</v>
      </c>
    </row>
    <row r="55" spans="1:10" ht="15" thickBot="1" x14ac:dyDescent="0.35">
      <c r="A55" s="58" t="s">
        <v>74</v>
      </c>
      <c r="B55" s="59" t="s">
        <v>64</v>
      </c>
      <c r="C55" s="60">
        <v>56</v>
      </c>
    </row>
    <row r="69" spans="4:4" x14ac:dyDescent="0.3">
      <c r="D69" s="53"/>
    </row>
  </sheetData>
  <mergeCells count="3">
    <mergeCell ref="E5:J5"/>
    <mergeCell ref="A2:J2"/>
    <mergeCell ref="A3:J3"/>
  </mergeCells>
  <pageMargins left="1" right="0" top="0" bottom="0.25" header="0.3" footer="0.05"/>
  <pageSetup scale="74" orientation="portrait" horizontalDpi="300" verticalDpi="300" r:id="rId1"/>
  <headerFooter>
    <oddFooter>&amp;L&amp;A&amp;C&amp;D  &amp;T&amp;ROBA:CG</oddFooter>
  </headerFooter>
  <ignoredErrors>
    <ignoredError sqref="E24:F2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1F296-7530-4EA5-9C8C-1DF6B8A5261B}">
  <sheetPr>
    <tabColor rgb="FFFFFF00"/>
  </sheetPr>
  <dimension ref="A1"/>
  <sheetViews>
    <sheetView workbookViewId="0">
      <selection activeCell="F30" sqref="F30"/>
    </sheetView>
  </sheetViews>
  <sheetFormatPr defaultRowHeight="14.4" x14ac:dyDescent="0.3"/>
  <sheetData/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ADP24 Legal Serv Construct </vt:lpstr>
      <vt:lpstr>BUDMODs</vt:lpstr>
      <vt:lpstr>'ADP24 Legal Serv Construct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HRA</dc:creator>
  <cp:keywords/>
  <dc:description/>
  <cp:lastModifiedBy>Julia Haramis</cp:lastModifiedBy>
  <cp:revision/>
  <dcterms:created xsi:type="dcterms:W3CDTF">2023-05-01T14:14:58Z</dcterms:created>
  <dcterms:modified xsi:type="dcterms:W3CDTF">2023-07-17T20:18:23Z</dcterms:modified>
  <cp:category/>
  <cp:contentStatus/>
</cp:coreProperties>
</file>