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mtc01\OBA Class\Tatiana\City Council\"/>
    </mc:Choice>
  </mc:AlternateContent>
  <xr:revisionPtr revIDLastSave="0" documentId="13_ncr:1_{86ECDED3-76A9-4C07-B6BB-E643AA12DEF3}" xr6:coauthVersionLast="47" xr6:coauthVersionMax="47" xr10:uidLastSave="{00000000-0000-0000-0000-000000000000}"/>
  <bookViews>
    <workbookView xWindow="3060" yWindow="540" windowWidth="25245" windowHeight="14835" xr2:uid="{A92359EF-AE6C-41D6-8EA1-38886145D609}"/>
  </bookViews>
  <sheets>
    <sheet name="Exec24 Legal Serv Construct " sheetId="1" r:id="rId1"/>
  </sheets>
  <definedNames>
    <definedName name="_xlnm.Print_Area" localSheetId="0">'Exec24 Legal Serv Construct '!$A$1:$D$51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E11" i="1" l="1"/>
  <c r="F11" i="1" s="1"/>
  <c r="F35" i="1" l="1"/>
  <c r="G51" i="1"/>
  <c r="F30" i="1" l="1"/>
  <c r="J43" i="1"/>
  <c r="I43" i="1"/>
  <c r="H43" i="1"/>
  <c r="G43" i="1"/>
  <c r="F43" i="1"/>
  <c r="J42" i="1"/>
  <c r="I42" i="1"/>
  <c r="H42" i="1"/>
  <c r="G42" i="1"/>
  <c r="J41" i="1"/>
  <c r="I41" i="1"/>
  <c r="H41" i="1"/>
  <c r="G41" i="1"/>
  <c r="J40" i="1"/>
  <c r="I40" i="1"/>
  <c r="H40" i="1"/>
  <c r="G40" i="1"/>
  <c r="E40" i="1" l="1"/>
  <c r="E42" i="1"/>
  <c r="E41" i="1"/>
  <c r="E43" i="1"/>
  <c r="E29" i="1" l="1"/>
  <c r="F29" i="1"/>
  <c r="F31" i="1" s="1"/>
  <c r="G15" i="1"/>
  <c r="F50" i="1"/>
  <c r="E50" i="1" s="1"/>
  <c r="J49" i="1"/>
  <c r="I49" i="1"/>
  <c r="H49" i="1"/>
  <c r="F49" i="1"/>
  <c r="F51" i="1" s="1"/>
  <c r="J25" i="1"/>
  <c r="J51" i="1" s="1"/>
  <c r="I25" i="1"/>
  <c r="H25" i="1"/>
  <c r="G25" i="1"/>
  <c r="E48" i="1"/>
  <c r="E47" i="1"/>
  <c r="E46" i="1"/>
  <c r="J39" i="1"/>
  <c r="I39" i="1"/>
  <c r="H39" i="1"/>
  <c r="J38" i="1"/>
  <c r="I38" i="1"/>
  <c r="H38" i="1"/>
  <c r="F38" i="1"/>
  <c r="J37" i="1"/>
  <c r="I37" i="1"/>
  <c r="H37" i="1"/>
  <c r="J36" i="1"/>
  <c r="I36" i="1"/>
  <c r="H36" i="1"/>
  <c r="G39" i="1"/>
  <c r="J35" i="1"/>
  <c r="I35" i="1"/>
  <c r="H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  <c r="G27" i="1"/>
  <c r="J26" i="1"/>
  <c r="I26" i="1"/>
  <c r="H26" i="1"/>
  <c r="G26" i="1"/>
  <c r="J23" i="1"/>
  <c r="I23" i="1"/>
  <c r="H23" i="1"/>
  <c r="G23" i="1"/>
  <c r="J22" i="1"/>
  <c r="I22" i="1"/>
  <c r="H22" i="1"/>
  <c r="J21" i="1"/>
  <c r="I21" i="1"/>
  <c r="H21" i="1"/>
  <c r="G21" i="1"/>
  <c r="J20" i="1"/>
  <c r="I20" i="1"/>
  <c r="H20" i="1"/>
  <c r="G20" i="1"/>
  <c r="J19" i="1"/>
  <c r="I19" i="1"/>
  <c r="H19" i="1"/>
  <c r="G19" i="1"/>
  <c r="F19" i="1"/>
  <c r="E18" i="1"/>
  <c r="J17" i="1"/>
  <c r="I17" i="1"/>
  <c r="H17" i="1"/>
  <c r="G17" i="1"/>
  <c r="F17" i="1"/>
  <c r="J14" i="1"/>
  <c r="J15" i="1" s="1"/>
  <c r="I14" i="1"/>
  <c r="I15" i="1" s="1"/>
  <c r="H14" i="1"/>
  <c r="H15" i="1" s="1"/>
  <c r="E14" i="1"/>
  <c r="J12" i="1"/>
  <c r="I12" i="1"/>
  <c r="G12" i="1"/>
  <c r="J11" i="1"/>
  <c r="I11" i="1"/>
  <c r="J10" i="1"/>
  <c r="I10" i="1"/>
  <c r="H10" i="1"/>
  <c r="G10" i="1"/>
  <c r="F10" i="1"/>
  <c r="J9" i="1"/>
  <c r="I9" i="1"/>
  <c r="J8" i="1"/>
  <c r="I8" i="1"/>
  <c r="H8" i="1"/>
  <c r="J7" i="1"/>
  <c r="I7" i="1"/>
  <c r="H7" i="1"/>
  <c r="E15" i="1" l="1"/>
  <c r="F14" i="1"/>
  <c r="F15" i="1" s="1"/>
  <c r="E35" i="1"/>
  <c r="E26" i="1"/>
  <c r="J31" i="1"/>
  <c r="H13" i="1"/>
  <c r="E17" i="1"/>
  <c r="J13" i="1"/>
  <c r="G13" i="1"/>
  <c r="G16" i="1" s="1"/>
  <c r="G31" i="1"/>
  <c r="F13" i="1"/>
  <c r="E21" i="1"/>
  <c r="E22" i="1"/>
  <c r="E32" i="1"/>
  <c r="E33" i="1"/>
  <c r="E10" i="1"/>
  <c r="E12" i="1"/>
  <c r="I24" i="1"/>
  <c r="E20" i="1"/>
  <c r="E30" i="1"/>
  <c r="E34" i="1"/>
  <c r="E38" i="1"/>
  <c r="F24" i="1"/>
  <c r="J24" i="1"/>
  <c r="E23" i="1"/>
  <c r="H31" i="1"/>
  <c r="E28" i="1"/>
  <c r="E37" i="1"/>
  <c r="H51" i="1"/>
  <c r="I31" i="1"/>
  <c r="E27" i="1"/>
  <c r="I51" i="1"/>
  <c r="H24" i="1"/>
  <c r="E19" i="1"/>
  <c r="I13" i="1"/>
  <c r="E7" i="1"/>
  <c r="G24" i="1"/>
  <c r="E49" i="1"/>
  <c r="F39" i="1"/>
  <c r="E25" i="1"/>
  <c r="F16" i="1" l="1"/>
  <c r="E31" i="1"/>
  <c r="J44" i="1"/>
  <c r="G44" i="1"/>
  <c r="F44" i="1"/>
  <c r="E39" i="1"/>
  <c r="I16" i="1"/>
  <c r="I44" i="1" s="1"/>
  <c r="H16" i="1"/>
  <c r="H44" i="1" s="1"/>
  <c r="E51" i="1"/>
  <c r="J16" i="1"/>
  <c r="E13" i="1"/>
  <c r="E16" i="1" s="1"/>
  <c r="E24" i="1"/>
  <c r="E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HRA</author>
  </authors>
  <commentList>
    <comment ref="E29" authorId="0" shapeId="0" xr:uid="{EABFE7DE-30F3-40D9-8850-52660A05D628}">
      <text>
        <r>
          <rPr>
            <b/>
            <sz val="9"/>
            <color indexed="81"/>
            <rFont val="Tahoma"/>
            <family val="2"/>
          </rPr>
          <t>HRA:</t>
        </r>
        <r>
          <rPr>
            <sz val="9"/>
            <color indexed="81"/>
            <rFont val="Tahoma"/>
            <family val="2"/>
          </rPr>
          <t xml:space="preserve">
Moved to FY24</t>
        </r>
      </text>
    </comment>
  </commentList>
</comments>
</file>

<file path=xl/sharedStrings.xml><?xml version="1.0" encoding="utf-8"?>
<sst xmlns="http://schemas.openxmlformats.org/spreadsheetml/2006/main" count="156" uniqueCount="78">
  <si>
    <t>FY23 OCJ Legal Services Construct</t>
  </si>
  <si>
    <t/>
  </si>
  <si>
    <t>FY23</t>
  </si>
  <si>
    <t xml:space="preserve">DESCRIPTION </t>
  </si>
  <si>
    <t>Budget Code</t>
  </si>
  <si>
    <t>Type</t>
  </si>
  <si>
    <t>FY'23 HRA Budget</t>
  </si>
  <si>
    <t>FY23 CTL</t>
  </si>
  <si>
    <t>FY23 Fed</t>
  </si>
  <si>
    <t>I/C</t>
  </si>
  <si>
    <t>FY23 State</t>
  </si>
  <si>
    <t>FY23 CD/OTH</t>
  </si>
  <si>
    <t>Anti-Eviction</t>
  </si>
  <si>
    <t>107-9454-650</t>
  </si>
  <si>
    <t>Mayoral</t>
  </si>
  <si>
    <t xml:space="preserve">Anti-Eviction (Expansion of Housing Court Legal Services for at-risk households (including those with a shelter history) </t>
  </si>
  <si>
    <t>Housing Help Program (HHP)</t>
  </si>
  <si>
    <t>Anti-Eviction - City Council</t>
  </si>
  <si>
    <t>Council</t>
  </si>
  <si>
    <t>Access to Council (Univeral Access)</t>
  </si>
  <si>
    <t>107-9455-650</t>
  </si>
  <si>
    <t>Access to Council (ARP)</t>
  </si>
  <si>
    <t>107-CR02-650</t>
  </si>
  <si>
    <t>Subtotal Anti-Eviction/Access to Counsel</t>
  </si>
  <si>
    <t>Anti Harassment Tenant Protection Services</t>
  </si>
  <si>
    <t>Harrassment</t>
  </si>
  <si>
    <t>Subtotal Anti-Harassment</t>
  </si>
  <si>
    <t>Subtotal Anti-Eviction/Access to Council/Anti-Harassment (Universal Access)</t>
  </si>
  <si>
    <t>IOI - Immigrant Opportunity Initiatives</t>
  </si>
  <si>
    <t>Immigration</t>
  </si>
  <si>
    <t>IOI - Deportation Defence</t>
  </si>
  <si>
    <t>107-9456-650</t>
  </si>
  <si>
    <t>IOI - Unaccompanied Minors</t>
  </si>
  <si>
    <t>Low Wage Worker</t>
  </si>
  <si>
    <t>Executive Action - HUB legal Services Processing Action NYC/WSNYC</t>
  </si>
  <si>
    <t>NY Immigrant Family Project (Anti-Deportation)</t>
  </si>
  <si>
    <t>Subtotal Immigration Services</t>
  </si>
  <si>
    <t>Veterans Legal Services</t>
  </si>
  <si>
    <t>Other</t>
  </si>
  <si>
    <t>City Council - DV provider legal services</t>
  </si>
  <si>
    <t>Working Poor (Council)</t>
  </si>
  <si>
    <t>Tenant Protection for LGBTQ+ Services</t>
  </si>
  <si>
    <t>107-P107-499</t>
  </si>
  <si>
    <t>Member Items/Council Enhancements</t>
  </si>
  <si>
    <t>Subtotal Other Legal Services</t>
  </si>
  <si>
    <t>Pay Parity</t>
  </si>
  <si>
    <t>107-9454-499</t>
  </si>
  <si>
    <t>Pay Parity (Access to Council)</t>
  </si>
  <si>
    <t>107-9455-499</t>
  </si>
  <si>
    <t>107-9456-499</t>
  </si>
  <si>
    <t>107-9454/9455/9456</t>
  </si>
  <si>
    <t>COLA/Wage Adjustment</t>
  </si>
  <si>
    <t>COLA/Wage Adjustment (Access to Council)</t>
  </si>
  <si>
    <t>GRAND TOTAL</t>
  </si>
  <si>
    <t>Legal Services PS Total</t>
  </si>
  <si>
    <t>207-0343</t>
  </si>
  <si>
    <t xml:space="preserve">CSBG-IMM </t>
  </si>
  <si>
    <t>103-9453-650</t>
  </si>
  <si>
    <t>Aging Services Legal Contracts (DFTA)</t>
  </si>
  <si>
    <t>Anti-Harassment DV</t>
  </si>
  <si>
    <t>105-9190</t>
  </si>
  <si>
    <t>Anti-Harassment AOTPS</t>
  </si>
  <si>
    <t>101-9937</t>
  </si>
  <si>
    <t>Total PS, IC and AOTPS</t>
  </si>
  <si>
    <t>As of EXEC24 Plan</t>
  </si>
  <si>
    <t>Low Wage Worker Support</t>
  </si>
  <si>
    <t xml:space="preserve">Headcount </t>
  </si>
  <si>
    <t>UA / Budget Code</t>
  </si>
  <si>
    <t>FY23 HC</t>
  </si>
  <si>
    <t xml:space="preserve">Legal Services PS </t>
  </si>
  <si>
    <t>WEI allocation</t>
  </si>
  <si>
    <t>107-9455</t>
  </si>
  <si>
    <t>107-9456</t>
  </si>
  <si>
    <t>WEI Adjustment</t>
  </si>
  <si>
    <t xml:space="preserve">Asylum Legal Services </t>
  </si>
  <si>
    <t>Asylum</t>
  </si>
  <si>
    <t>Council / Mayoral</t>
  </si>
  <si>
    <t>101-M111-500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</si>
</sst>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/>
    </xf>
    <xf numFmtId="6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6" fontId="2" fillId="2" borderId="10" xfId="0" applyNumberFormat="1" applyFont="1" applyFill="1" applyBorder="1" applyAlignment="1">
      <alignment horizontal="center" vertical="center" wrapText="1"/>
    </xf>
    <xf numFmtId="6" fontId="2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6" fontId="8" fillId="0" borderId="12" xfId="0" applyNumberFormat="1" applyFont="1" applyBorder="1" applyAlignment="1">
      <alignment horizontal="center" vertical="center"/>
    </xf>
    <xf numFmtId="6" fontId="8" fillId="0" borderId="12" xfId="0" applyNumberFormat="1" applyFont="1" applyBorder="1" applyAlignment="1">
      <alignment horizontal="center" vertical="center" wrapText="1"/>
    </xf>
    <xf numFmtId="6" fontId="8" fillId="0" borderId="13" xfId="0" applyNumberFormat="1" applyFont="1" applyBorder="1" applyAlignment="1">
      <alignment horizontal="center" vertical="center" wrapText="1"/>
    </xf>
    <xf numFmtId="6" fontId="8" fillId="0" borderId="14" xfId="0" applyNumberFormat="1" applyFont="1" applyBorder="1" applyAlignment="1">
      <alignment horizontal="right"/>
    </xf>
    <xf numFmtId="44" fontId="8" fillId="0" borderId="14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6" fontId="8" fillId="0" borderId="17" xfId="0" applyNumberFormat="1" applyFont="1" applyBorder="1" applyAlignment="1">
      <alignment horizontal="center" vertical="center"/>
    </xf>
    <xf numFmtId="16" fontId="8" fillId="0" borderId="13" xfId="0" quotePrefix="1" applyNumberFormat="1" applyFont="1" applyBorder="1" applyAlignment="1">
      <alignment horizontal="center" vertical="center" wrapText="1"/>
    </xf>
    <xf numFmtId="6" fontId="8" fillId="0" borderId="15" xfId="0" applyNumberFormat="1" applyFont="1" applyBorder="1" applyAlignment="1">
      <alignment horizontal="right"/>
    </xf>
    <xf numFmtId="6" fontId="0" fillId="0" borderId="0" xfId="0" applyNumberFormat="1"/>
    <xf numFmtId="6" fontId="8" fillId="0" borderId="19" xfId="0" applyNumberFormat="1" applyFont="1" applyBorder="1" applyAlignment="1">
      <alignment horizontal="center" vertical="center"/>
    </xf>
    <xf numFmtId="6" fontId="8" fillId="0" borderId="20" xfId="0" applyNumberFormat="1" applyFont="1" applyBorder="1" applyAlignment="1">
      <alignment horizontal="right"/>
    </xf>
    <xf numFmtId="44" fontId="8" fillId="0" borderId="18" xfId="0" applyNumberFormat="1" applyFont="1" applyBorder="1" applyAlignment="1">
      <alignment horizontal="right"/>
    </xf>
    <xf numFmtId="6" fontId="8" fillId="0" borderId="18" xfId="0" applyNumberFormat="1" applyFont="1" applyBorder="1" applyAlignment="1">
      <alignment horizontal="right"/>
    </xf>
    <xf numFmtId="0" fontId="9" fillId="0" borderId="21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right"/>
    </xf>
    <xf numFmtId="6" fontId="10" fillId="0" borderId="14" xfId="0" applyNumberFormat="1" applyFont="1" applyBorder="1" applyAlignment="1">
      <alignment horizontal="right"/>
    </xf>
    <xf numFmtId="0" fontId="7" fillId="4" borderId="22" xfId="0" applyFont="1" applyFill="1" applyBorder="1" applyAlignment="1">
      <alignment horizontal="right" vertical="center" wrapText="1"/>
    </xf>
    <xf numFmtId="6" fontId="7" fillId="4" borderId="23" xfId="0" applyNumberFormat="1" applyFont="1" applyFill="1" applyBorder="1" applyAlignment="1">
      <alignment horizontal="center" vertical="center"/>
    </xf>
    <xf numFmtId="16" fontId="7" fillId="4" borderId="23" xfId="0" quotePrefix="1" applyNumberFormat="1" applyFont="1" applyFill="1" applyBorder="1" applyAlignment="1">
      <alignment horizontal="center" vertical="center" wrapText="1"/>
    </xf>
    <xf numFmtId="16" fontId="7" fillId="4" borderId="24" xfId="0" quotePrefix="1" applyNumberFormat="1" applyFont="1" applyFill="1" applyBorder="1" applyAlignment="1">
      <alignment horizontal="center" vertical="center" wrapText="1"/>
    </xf>
    <xf numFmtId="6" fontId="11" fillId="4" borderId="25" xfId="0" applyNumberFormat="1" applyFont="1" applyFill="1" applyBorder="1" applyAlignment="1">
      <alignment horizontal="right"/>
    </xf>
    <xf numFmtId="6" fontId="7" fillId="4" borderId="25" xfId="0" applyNumberFormat="1" applyFont="1" applyFill="1" applyBorder="1" applyAlignment="1">
      <alignment horizontal="right"/>
    </xf>
    <xf numFmtId="44" fontId="7" fillId="4" borderId="25" xfId="0" applyNumberFormat="1" applyFont="1" applyFill="1" applyBorder="1" applyAlignment="1">
      <alignment horizontal="right"/>
    </xf>
    <xf numFmtId="0" fontId="2" fillId="0" borderId="0" xfId="0" applyFont="1"/>
    <xf numFmtId="6" fontId="2" fillId="0" borderId="0" xfId="0" applyNumberFormat="1" applyFont="1"/>
    <xf numFmtId="6" fontId="8" fillId="0" borderId="2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5" borderId="28" xfId="0" applyFont="1" applyFill="1" applyBorder="1" applyAlignment="1">
      <alignment horizontal="right" vertical="center" wrapText="1"/>
    </xf>
    <xf numFmtId="6" fontId="8" fillId="5" borderId="29" xfId="0" applyNumberFormat="1" applyFont="1" applyFill="1" applyBorder="1" applyAlignment="1">
      <alignment horizontal="center" vertical="center"/>
    </xf>
    <xf numFmtId="16" fontId="8" fillId="5" borderId="29" xfId="0" quotePrefix="1" applyNumberFormat="1" applyFont="1" applyFill="1" applyBorder="1" applyAlignment="1">
      <alignment horizontal="center" vertical="center" wrapText="1"/>
    </xf>
    <xf numFmtId="16" fontId="8" fillId="5" borderId="30" xfId="0" quotePrefix="1" applyNumberFormat="1" applyFont="1" applyFill="1" applyBorder="1" applyAlignment="1">
      <alignment horizontal="center" vertical="center" wrapText="1"/>
    </xf>
    <xf numFmtId="6" fontId="7" fillId="5" borderId="31" xfId="0" applyNumberFormat="1" applyFont="1" applyFill="1" applyBorder="1" applyAlignment="1">
      <alignment horizontal="right"/>
    </xf>
    <xf numFmtId="164" fontId="8" fillId="0" borderId="14" xfId="1" applyNumberFormat="1" applyFont="1" applyFill="1" applyBorder="1" applyAlignment="1">
      <alignment horizontal="right"/>
    </xf>
    <xf numFmtId="164" fontId="8" fillId="0" borderId="14" xfId="1" applyNumberFormat="1" applyFont="1" applyBorder="1" applyAlignment="1">
      <alignment horizontal="right"/>
    </xf>
    <xf numFmtId="6" fontId="8" fillId="0" borderId="32" xfId="0" applyNumberFormat="1" applyFont="1" applyBorder="1" applyAlignment="1">
      <alignment horizontal="center" vertical="center"/>
    </xf>
    <xf numFmtId="0" fontId="12" fillId="0" borderId="0" xfId="0" applyFont="1"/>
    <xf numFmtId="6" fontId="12" fillId="0" borderId="0" xfId="0" applyNumberFormat="1" applyFont="1"/>
    <xf numFmtId="6" fontId="10" fillId="0" borderId="12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6" fontId="10" fillId="0" borderId="13" xfId="0" applyNumberFormat="1" applyFont="1" applyBorder="1" applyAlignment="1">
      <alignment horizontal="center" vertical="center" wrapText="1"/>
    </xf>
    <xf numFmtId="38" fontId="12" fillId="0" borderId="0" xfId="0" applyNumberFormat="1" applyFont="1"/>
    <xf numFmtId="2" fontId="12" fillId="0" borderId="0" xfId="0" applyNumberFormat="1" applyFont="1"/>
    <xf numFmtId="6" fontId="8" fillId="4" borderId="23" xfId="0" applyNumberFormat="1" applyFont="1" applyFill="1" applyBorder="1" applyAlignment="1">
      <alignment horizontal="center" vertical="center"/>
    </xf>
    <xf numFmtId="16" fontId="8" fillId="4" borderId="23" xfId="0" quotePrefix="1" applyNumberFormat="1" applyFont="1" applyFill="1" applyBorder="1" applyAlignment="1">
      <alignment horizontal="center" vertical="center" wrapText="1"/>
    </xf>
    <xf numFmtId="44" fontId="8" fillId="4" borderId="25" xfId="0" applyNumberFormat="1" applyFont="1" applyFill="1" applyBorder="1" applyAlignment="1">
      <alignment horizontal="right"/>
    </xf>
    <xf numFmtId="6" fontId="8" fillId="0" borderId="17" xfId="0" applyNumberFormat="1" applyFont="1" applyBorder="1" applyAlignment="1">
      <alignment horizontal="center" vertical="center" wrapText="1"/>
    </xf>
    <xf numFmtId="44" fontId="8" fillId="4" borderId="27" xfId="0" applyNumberFormat="1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6" fontId="8" fillId="0" borderId="19" xfId="0" applyNumberFormat="1" applyFont="1" applyBorder="1" applyAlignment="1">
      <alignment horizontal="center" vertical="center" wrapText="1"/>
    </xf>
    <xf numFmtId="6" fontId="10" fillId="0" borderId="18" xfId="0" applyNumberFormat="1" applyFont="1" applyBorder="1" applyAlignment="1">
      <alignment horizontal="right"/>
    </xf>
    <xf numFmtId="16" fontId="8" fillId="4" borderId="25" xfId="0" quotePrefix="1" applyNumberFormat="1" applyFont="1" applyFill="1" applyBorder="1" applyAlignment="1">
      <alignment horizontal="center" vertical="center" wrapText="1"/>
    </xf>
    <xf numFmtId="6" fontId="10" fillId="4" borderId="27" xfId="0" applyNumberFormat="1" applyFont="1" applyFill="1" applyBorder="1" applyAlignment="1">
      <alignment horizontal="right"/>
    </xf>
    <xf numFmtId="6" fontId="8" fillId="4" borderId="34" xfId="0" applyNumberFormat="1" applyFont="1" applyFill="1" applyBorder="1" applyAlignment="1">
      <alignment horizontal="right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6" fontId="7" fillId="0" borderId="12" xfId="0" applyNumberFormat="1" applyFont="1" applyBorder="1" applyAlignment="1">
      <alignment horizontal="center" vertical="center"/>
    </xf>
    <xf numFmtId="16" fontId="7" fillId="0" borderId="17" xfId="0" quotePrefix="1" applyNumberFormat="1" applyFont="1" applyBorder="1" applyAlignment="1">
      <alignment horizontal="center" vertical="center" wrapText="1"/>
    </xf>
    <xf numFmtId="6" fontId="11" fillId="0" borderId="14" xfId="0" applyNumberFormat="1" applyFont="1" applyBorder="1" applyAlignment="1">
      <alignment horizontal="right"/>
    </xf>
    <xf numFmtId="6" fontId="7" fillId="0" borderId="14" xfId="0" applyNumberFormat="1" applyFont="1" applyBorder="1" applyAlignment="1">
      <alignment horizontal="right"/>
    </xf>
    <xf numFmtId="44" fontId="7" fillId="0" borderId="14" xfId="0" applyNumberFormat="1" applyFont="1" applyBorder="1" applyAlignment="1">
      <alignment horizontal="right"/>
    </xf>
    <xf numFmtId="0" fontId="2" fillId="5" borderId="35" xfId="0" applyFont="1" applyFill="1" applyBorder="1" applyAlignment="1">
      <alignment horizontal="right" vertical="center"/>
    </xf>
    <xf numFmtId="6" fontId="2" fillId="5" borderId="36" xfId="0" applyNumberFormat="1" applyFont="1" applyFill="1" applyBorder="1" applyAlignment="1">
      <alignment horizontal="center" vertical="center"/>
    </xf>
    <xf numFmtId="6" fontId="2" fillId="5" borderId="36" xfId="0" applyNumberFormat="1" applyFont="1" applyFill="1" applyBorder="1" applyAlignment="1">
      <alignment horizontal="center" vertical="center" wrapText="1"/>
    </xf>
    <xf numFmtId="6" fontId="2" fillId="5" borderId="6" xfId="0" applyNumberFormat="1" applyFont="1" applyFill="1" applyBorder="1" applyAlignment="1">
      <alignment horizontal="center" vertical="center" wrapText="1"/>
    </xf>
    <xf numFmtId="6" fontId="2" fillId="5" borderId="5" xfId="0" applyNumberFormat="1" applyFont="1" applyFill="1" applyBorder="1" applyAlignment="1">
      <alignment horizontal="right"/>
    </xf>
    <xf numFmtId="0" fontId="0" fillId="6" borderId="0" xfId="0" applyFill="1"/>
    <xf numFmtId="0" fontId="14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6" fontId="7" fillId="3" borderId="38" xfId="0" applyNumberFormat="1" applyFont="1" applyFill="1" applyBorder="1" applyAlignment="1">
      <alignment horizontal="right"/>
    </xf>
    <xf numFmtId="6" fontId="7" fillId="3" borderId="14" xfId="0" applyNumberFormat="1" applyFont="1" applyFill="1" applyBorder="1" applyAlignment="1">
      <alignment horizontal="right"/>
    </xf>
    <xf numFmtId="8" fontId="0" fillId="0" borderId="0" xfId="0" applyNumberFormat="1"/>
    <xf numFmtId="0" fontId="7" fillId="2" borderId="17" xfId="0" applyFont="1" applyFill="1" applyBorder="1" applyAlignment="1">
      <alignment horizontal="center" vertical="center" wrapText="1"/>
    </xf>
    <xf numFmtId="6" fontId="8" fillId="2" borderId="17" xfId="0" applyNumberFormat="1" applyFont="1" applyFill="1" applyBorder="1" applyAlignment="1">
      <alignment horizontal="center" vertical="center"/>
    </xf>
    <xf numFmtId="6" fontId="8" fillId="2" borderId="17" xfId="0" applyNumberFormat="1" applyFont="1" applyFill="1" applyBorder="1" applyAlignment="1">
      <alignment horizontal="center" vertical="center" wrapText="1"/>
    </xf>
    <xf numFmtId="6" fontId="8" fillId="2" borderId="39" xfId="0" applyNumberFormat="1" applyFont="1" applyFill="1" applyBorder="1" applyAlignment="1">
      <alignment horizontal="center" vertical="center" wrapText="1"/>
    </xf>
    <xf numFmtId="6" fontId="8" fillId="2" borderId="21" xfId="0" applyNumberFormat="1" applyFont="1" applyFill="1" applyBorder="1" applyAlignment="1">
      <alignment horizontal="right"/>
    </xf>
    <xf numFmtId="6" fontId="8" fillId="2" borderId="18" xfId="0" applyNumberFormat="1" applyFont="1" applyFill="1" applyBorder="1" applyAlignment="1">
      <alignment horizontal="right"/>
    </xf>
    <xf numFmtId="6" fontId="8" fillId="2" borderId="13" xfId="0" applyNumberFormat="1" applyFont="1" applyFill="1" applyBorder="1" applyAlignment="1">
      <alignment horizontal="center" vertical="center" wrapText="1"/>
    </xf>
    <xf numFmtId="6" fontId="8" fillId="2" borderId="40" xfId="0" applyNumberFormat="1" applyFont="1" applyFill="1" applyBorder="1" applyAlignment="1">
      <alignment horizontal="right"/>
    </xf>
    <xf numFmtId="44" fontId="8" fillId="2" borderId="13" xfId="0" applyNumberFormat="1" applyFont="1" applyFill="1" applyBorder="1" applyAlignment="1">
      <alignment horizontal="right"/>
    </xf>
    <xf numFmtId="44" fontId="8" fillId="2" borderId="14" xfId="0" applyNumberFormat="1" applyFont="1" applyFill="1" applyBorder="1" applyAlignment="1">
      <alignment horizontal="right"/>
    </xf>
    <xf numFmtId="0" fontId="7" fillId="5" borderId="22" xfId="0" applyFont="1" applyFill="1" applyBorder="1" applyAlignment="1">
      <alignment horizontal="center" vertical="center" wrapText="1"/>
    </xf>
    <xf numFmtId="6" fontId="8" fillId="5" borderId="23" xfId="0" applyNumberFormat="1" applyFont="1" applyFill="1" applyBorder="1" applyAlignment="1">
      <alignment horizontal="center" vertical="center"/>
    </xf>
    <xf numFmtId="6" fontId="8" fillId="5" borderId="41" xfId="0" applyNumberFormat="1" applyFont="1" applyFill="1" applyBorder="1" applyAlignment="1">
      <alignment horizontal="center" vertical="center" wrapText="1"/>
    </xf>
    <xf numFmtId="6" fontId="7" fillId="5" borderId="27" xfId="0" applyNumberFormat="1" applyFont="1" applyFill="1" applyBorder="1" applyAlignment="1">
      <alignment horizontal="right"/>
    </xf>
    <xf numFmtId="6" fontId="7" fillId="5" borderId="41" xfId="0" applyNumberFormat="1" applyFont="1" applyFill="1" applyBorder="1" applyAlignment="1">
      <alignment horizontal="right"/>
    </xf>
    <xf numFmtId="6" fontId="7" fillId="5" borderId="34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6" fontId="8" fillId="0" borderId="0" xfId="0" applyNumberFormat="1" applyFont="1" applyAlignment="1">
      <alignment horizontal="right"/>
    </xf>
    <xf numFmtId="164" fontId="2" fillId="5" borderId="5" xfId="0" applyNumberFormat="1" applyFont="1" applyFill="1" applyBorder="1" applyAlignment="1">
      <alignment horizontal="right"/>
    </xf>
    <xf numFmtId="6" fontId="7" fillId="5" borderId="44" xfId="0" applyNumberFormat="1" applyFont="1" applyFill="1" applyBorder="1" applyAlignment="1">
      <alignment horizontal="right"/>
    </xf>
    <xf numFmtId="44" fontId="7" fillId="0" borderId="42" xfId="0" applyNumberFormat="1" applyFont="1" applyBorder="1" applyAlignment="1">
      <alignment horizontal="right"/>
    </xf>
    <xf numFmtId="44" fontId="7" fillId="0" borderId="43" xfId="0" applyNumberFormat="1" applyFont="1" applyBorder="1" applyAlignment="1">
      <alignment horizontal="right"/>
    </xf>
    <xf numFmtId="6" fontId="2" fillId="5" borderId="37" xfId="0" applyNumberFormat="1" applyFont="1" applyFill="1" applyBorder="1" applyAlignment="1">
      <alignment horizontal="right"/>
    </xf>
    <xf numFmtId="6" fontId="7" fillId="5" borderId="37" xfId="0" applyNumberFormat="1" applyFont="1" applyFill="1" applyBorder="1" applyAlignment="1">
      <alignment horizontal="right"/>
    </xf>
    <xf numFmtId="16" fontId="8" fillId="0" borderId="14" xfId="0" quotePrefix="1" applyNumberFormat="1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6" fontId="8" fillId="0" borderId="47" xfId="0" applyNumberFormat="1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right" vertical="center" wrapText="1"/>
    </xf>
    <xf numFmtId="0" fontId="0" fillId="0" borderId="0" xfId="0" applyFont="1"/>
    <xf numFmtId="6" fontId="7" fillId="4" borderId="27" xfId="0" applyNumberFormat="1" applyFont="1" applyFill="1" applyBorder="1" applyAlignment="1">
      <alignment horizontal="right"/>
    </xf>
    <xf numFmtId="6" fontId="10" fillId="0" borderId="14" xfId="0" applyNumberFormat="1" applyFont="1" applyFill="1" applyBorder="1" applyAlignment="1">
      <alignment horizontal="right"/>
    </xf>
    <xf numFmtId="6" fontId="8" fillId="0" borderId="14" xfId="0" applyNumberFormat="1" applyFont="1" applyFill="1" applyBorder="1" applyAlignment="1">
      <alignment horizontal="right"/>
    </xf>
    <xf numFmtId="164" fontId="0" fillId="0" borderId="0" xfId="0" applyNumberFormat="1"/>
    <xf numFmtId="164" fontId="8" fillId="0" borderId="0" xfId="0" applyNumberFormat="1" applyFont="1" applyAlignment="1">
      <alignment horizontal="right"/>
    </xf>
    <xf numFmtId="6" fontId="7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right"/>
    </xf>
    <xf numFmtId="44" fontId="8" fillId="0" borderId="14" xfId="0" applyNumberFormat="1" applyFont="1" applyFill="1" applyBorder="1" applyAlignment="1">
      <alignment horizontal="right"/>
    </xf>
    <xf numFmtId="6" fontId="11" fillId="0" borderId="14" xfId="0" applyNumberFormat="1" applyFont="1" applyFill="1" applyBorder="1" applyAlignment="1">
      <alignment horizontal="right"/>
    </xf>
    <xf numFmtId="6" fontId="7" fillId="0" borderId="14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9EF74-15F9-486D-97C0-194841B9101A}">
  <sheetPr>
    <tabColor theme="9" tint="0.39997558519241921"/>
    <pageSetUpPr fitToPage="1"/>
  </sheetPr>
  <dimension ref="A2:AN69"/>
  <sheetViews>
    <sheetView tabSelected="1" zoomScaleNormal="100" workbookViewId="0">
      <pane ySplit="6" topLeftCell="A7" activePane="bottomLeft" state="frozen"/>
      <selection activeCell="B1" sqref="B1"/>
      <selection pane="bottomLeft"/>
    </sheetView>
  </sheetViews>
  <sheetFormatPr defaultColWidth="9.140625" defaultRowHeight="15" outlineLevelRow="1" x14ac:dyDescent="0.25"/>
  <cols>
    <col min="1" max="1" width="38.85546875" style="105" customWidth="1"/>
    <col min="2" max="2" width="18.42578125" style="106" customWidth="1"/>
    <col min="3" max="3" width="13.140625" style="107" customWidth="1"/>
    <col min="4" max="4" width="12.7109375" style="107" customWidth="1"/>
    <col min="5" max="5" width="15.28515625" style="108" customWidth="1"/>
    <col min="6" max="6" width="15.7109375" style="108" customWidth="1"/>
    <col min="7" max="10" width="13" style="108" customWidth="1"/>
    <col min="11" max="11" width="11.85546875" bestFit="1" customWidth="1"/>
    <col min="12" max="13" width="12.85546875" bestFit="1" customWidth="1"/>
    <col min="14" max="14" width="12.85546875" customWidth="1"/>
    <col min="15" max="16" width="12.85546875" bestFit="1" customWidth="1"/>
  </cols>
  <sheetData>
    <row r="2" spans="1:16" ht="24" customHeight="1" x14ac:dyDescent="0.2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6" ht="24" customHeight="1" x14ac:dyDescent="0.25">
      <c r="A3" s="1"/>
      <c r="B3" s="129" t="s">
        <v>64</v>
      </c>
      <c r="C3" s="129"/>
      <c r="D3" s="129"/>
      <c r="E3" s="129"/>
      <c r="F3" s="129"/>
      <c r="G3" s="1"/>
      <c r="H3" s="1"/>
      <c r="I3" s="1"/>
      <c r="J3" s="1"/>
    </row>
    <row r="4" spans="1:16" ht="16.5" thickBot="1" x14ac:dyDescent="0.3">
      <c r="A4" s="2"/>
      <c r="B4" s="3" t="s">
        <v>1</v>
      </c>
      <c r="C4" s="2"/>
      <c r="D4" s="2"/>
      <c r="E4" s="4"/>
      <c r="F4" s="4"/>
      <c r="G4" s="4"/>
      <c r="H4" s="4"/>
      <c r="I4" s="4"/>
      <c r="J4" s="4"/>
    </row>
    <row r="5" spans="1:16" ht="15.75" thickBot="1" x14ac:dyDescent="0.3">
      <c r="A5" s="5"/>
      <c r="B5" s="6"/>
      <c r="C5" s="6"/>
      <c r="D5" s="7"/>
      <c r="E5" s="130" t="s">
        <v>2</v>
      </c>
      <c r="F5" s="131"/>
      <c r="G5" s="131"/>
      <c r="H5" s="131"/>
      <c r="I5" s="131"/>
      <c r="J5" s="132"/>
    </row>
    <row r="6" spans="1:16" s="13" customFormat="1" ht="30" x14ac:dyDescent="0.25">
      <c r="A6" s="8" t="s">
        <v>3</v>
      </c>
      <c r="B6" s="9" t="s">
        <v>4</v>
      </c>
      <c r="C6" s="9" t="s">
        <v>5</v>
      </c>
      <c r="D6" s="10" t="s">
        <v>76</v>
      </c>
      <c r="E6" s="11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</row>
    <row r="7" spans="1:16" ht="26.45" customHeight="1" x14ac:dyDescent="0.25">
      <c r="A7" s="14" t="s">
        <v>12</v>
      </c>
      <c r="B7" s="15" t="s">
        <v>13</v>
      </c>
      <c r="C7" s="16" t="s">
        <v>12</v>
      </c>
      <c r="D7" s="17" t="s">
        <v>14</v>
      </c>
      <c r="E7" s="124">
        <f>SUM(F7:J7)</f>
        <v>7554359</v>
      </c>
      <c r="F7" s="19">
        <v>550000</v>
      </c>
      <c r="G7" s="18">
        <v>7004359</v>
      </c>
      <c r="H7" s="19">
        <f>0</f>
        <v>0</v>
      </c>
      <c r="I7" s="19">
        <f>0</f>
        <v>0</v>
      </c>
      <c r="J7" s="19">
        <f>0</f>
        <v>0</v>
      </c>
    </row>
    <row r="8" spans="1:16" ht="38.25" x14ac:dyDescent="0.25">
      <c r="A8" s="20" t="s">
        <v>15</v>
      </c>
      <c r="B8" s="21" t="s">
        <v>13</v>
      </c>
      <c r="C8" s="16" t="s">
        <v>12</v>
      </c>
      <c r="D8" s="22" t="s">
        <v>14</v>
      </c>
      <c r="E8" s="18">
        <v>3000000</v>
      </c>
      <c r="F8" s="19">
        <v>0</v>
      </c>
      <c r="G8" s="23">
        <v>3000000</v>
      </c>
      <c r="H8" s="19">
        <f>0</f>
        <v>0</v>
      </c>
      <c r="I8" s="19">
        <f>0</f>
        <v>0</v>
      </c>
      <c r="J8" s="19">
        <f>0</f>
        <v>0</v>
      </c>
      <c r="M8" s="24"/>
      <c r="N8" s="24"/>
    </row>
    <row r="9" spans="1:16" x14ac:dyDescent="0.25">
      <c r="A9" s="20" t="s">
        <v>16</v>
      </c>
      <c r="B9" s="25" t="s">
        <v>13</v>
      </c>
      <c r="C9" s="16" t="s">
        <v>12</v>
      </c>
      <c r="D9" s="22" t="s">
        <v>14</v>
      </c>
      <c r="E9" s="26">
        <v>3000000</v>
      </c>
      <c r="F9" s="27">
        <v>3000000</v>
      </c>
      <c r="G9" s="18">
        <v>0</v>
      </c>
      <c r="H9" s="19">
        <v>0</v>
      </c>
      <c r="I9" s="19">
        <f>0</f>
        <v>0</v>
      </c>
      <c r="J9" s="19">
        <f>0</f>
        <v>0</v>
      </c>
      <c r="M9" s="24"/>
      <c r="N9" s="24"/>
    </row>
    <row r="10" spans="1:16" x14ac:dyDescent="0.25">
      <c r="A10" s="29" t="s">
        <v>17</v>
      </c>
      <c r="B10" s="25" t="s">
        <v>13</v>
      </c>
      <c r="C10" s="16" t="s">
        <v>12</v>
      </c>
      <c r="D10" s="17" t="s">
        <v>18</v>
      </c>
      <c r="E10" s="18">
        <f>SUM(F10:J10)</f>
        <v>6200000</v>
      </c>
      <c r="F10" s="30">
        <f>5550000+650000</f>
        <v>6200000</v>
      </c>
      <c r="G10" s="19">
        <f>0</f>
        <v>0</v>
      </c>
      <c r="H10" s="19">
        <f>0</f>
        <v>0</v>
      </c>
      <c r="I10" s="19">
        <f>0</f>
        <v>0</v>
      </c>
      <c r="J10" s="19">
        <f>0</f>
        <v>0</v>
      </c>
      <c r="M10" s="24"/>
      <c r="N10" s="24"/>
    </row>
    <row r="11" spans="1:16" x14ac:dyDescent="0.25">
      <c r="A11" s="29" t="s">
        <v>19</v>
      </c>
      <c r="B11" s="25" t="s">
        <v>20</v>
      </c>
      <c r="C11" s="16" t="s">
        <v>12</v>
      </c>
      <c r="D11" s="22" t="s">
        <v>14</v>
      </c>
      <c r="E11" s="18">
        <f>90014000</f>
        <v>90014000</v>
      </c>
      <c r="F11" s="18">
        <f>E11-G11</f>
        <v>50008796</v>
      </c>
      <c r="G11" s="18">
        <v>40005204</v>
      </c>
      <c r="H11" s="19">
        <v>0</v>
      </c>
      <c r="I11" s="19">
        <f>0</f>
        <v>0</v>
      </c>
      <c r="J11" s="19">
        <f>0</f>
        <v>0</v>
      </c>
      <c r="M11" s="24"/>
      <c r="N11" s="24"/>
    </row>
    <row r="12" spans="1:16" x14ac:dyDescent="0.25">
      <c r="A12" s="29" t="s">
        <v>21</v>
      </c>
      <c r="B12" s="25" t="s">
        <v>22</v>
      </c>
      <c r="C12" s="16" t="s">
        <v>12</v>
      </c>
      <c r="D12" s="22" t="s">
        <v>14</v>
      </c>
      <c r="E12" s="18">
        <f>SUM(F12:J12)</f>
        <v>15605000</v>
      </c>
      <c r="F12" s="19">
        <v>0</v>
      </c>
      <c r="G12" s="18">
        <f>15605000</f>
        <v>15605000</v>
      </c>
      <c r="H12" s="19">
        <v>0</v>
      </c>
      <c r="I12" s="19">
        <f>0</f>
        <v>0</v>
      </c>
      <c r="J12" s="19">
        <f>0</f>
        <v>0</v>
      </c>
      <c r="M12" s="24"/>
      <c r="N12" s="24"/>
    </row>
    <row r="13" spans="1:16" s="39" customFormat="1" ht="15.75" thickBot="1" x14ac:dyDescent="0.3">
      <c r="A13" s="32" t="s">
        <v>23</v>
      </c>
      <c r="B13" s="33"/>
      <c r="C13" s="34"/>
      <c r="D13" s="35"/>
      <c r="E13" s="36">
        <f t="shared" ref="E13:J13" si="0">SUM(E7:E12)</f>
        <v>125373359</v>
      </c>
      <c r="F13" s="37">
        <f t="shared" si="0"/>
        <v>59758796</v>
      </c>
      <c r="G13" s="37">
        <f t="shared" si="0"/>
        <v>65614563</v>
      </c>
      <c r="H13" s="38">
        <f t="shared" si="0"/>
        <v>0</v>
      </c>
      <c r="I13" s="38">
        <f t="shared" si="0"/>
        <v>0</v>
      </c>
      <c r="J13" s="38">
        <f t="shared" si="0"/>
        <v>0</v>
      </c>
      <c r="M13" s="40"/>
      <c r="N13" s="40"/>
    </row>
    <row r="14" spans="1:16" ht="15.75" thickTop="1" x14ac:dyDescent="0.25">
      <c r="A14" s="42" t="s">
        <v>24</v>
      </c>
      <c r="B14" s="25" t="s">
        <v>13</v>
      </c>
      <c r="C14" s="21" t="s">
        <v>25</v>
      </c>
      <c r="D14" s="17" t="s">
        <v>14</v>
      </c>
      <c r="E14" s="18">
        <f>31000000+10927830</f>
        <v>41927830</v>
      </c>
      <c r="F14" s="18">
        <f>E14-G14</f>
        <v>40510985</v>
      </c>
      <c r="G14" s="18">
        <v>1416845</v>
      </c>
      <c r="H14" s="19">
        <f>0</f>
        <v>0</v>
      </c>
      <c r="I14" s="19">
        <f>0</f>
        <v>0</v>
      </c>
      <c r="J14" s="19">
        <f>0</f>
        <v>0</v>
      </c>
      <c r="L14" s="24"/>
      <c r="M14" s="24"/>
      <c r="N14" s="24"/>
    </row>
    <row r="15" spans="1:16" s="39" customFormat="1" ht="15.75" thickBot="1" x14ac:dyDescent="0.3">
      <c r="A15" s="32" t="s">
        <v>26</v>
      </c>
      <c r="B15" s="33"/>
      <c r="C15" s="34"/>
      <c r="D15" s="35"/>
      <c r="E15" s="36">
        <f>E14</f>
        <v>41927830</v>
      </c>
      <c r="F15" s="36">
        <f t="shared" ref="F15:J15" si="1">F14</f>
        <v>40510985</v>
      </c>
      <c r="G15" s="36">
        <f t="shared" si="1"/>
        <v>1416845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M15" s="40"/>
    </row>
    <row r="16" spans="1:16" ht="30" customHeight="1" thickTop="1" thickBot="1" x14ac:dyDescent="0.3">
      <c r="A16" s="43" t="s">
        <v>27</v>
      </c>
      <c r="B16" s="44"/>
      <c r="C16" s="45"/>
      <c r="D16" s="46"/>
      <c r="E16" s="47">
        <f t="shared" ref="E16:J16" si="2">+E13+E15</f>
        <v>167301189</v>
      </c>
      <c r="F16" s="47">
        <f t="shared" si="2"/>
        <v>100269781</v>
      </c>
      <c r="G16" s="47">
        <f t="shared" si="2"/>
        <v>67031408</v>
      </c>
      <c r="H16" s="47">
        <f t="shared" si="2"/>
        <v>0</v>
      </c>
      <c r="I16" s="47">
        <f t="shared" si="2"/>
        <v>0</v>
      </c>
      <c r="J16" s="47">
        <f t="shared" si="2"/>
        <v>0</v>
      </c>
      <c r="L16" s="24"/>
      <c r="M16" s="24"/>
      <c r="N16" s="24"/>
      <c r="O16" s="24"/>
      <c r="P16" s="24"/>
    </row>
    <row r="17" spans="1:14" ht="15.75" thickTop="1" x14ac:dyDescent="0.25">
      <c r="A17" s="14" t="s">
        <v>28</v>
      </c>
      <c r="B17" s="15" t="s">
        <v>13</v>
      </c>
      <c r="C17" s="16" t="s">
        <v>29</v>
      </c>
      <c r="D17" s="41" t="s">
        <v>14</v>
      </c>
      <c r="E17" s="31">
        <f>SUM(F17:J17)</f>
        <v>5937691</v>
      </c>
      <c r="F17" s="48">
        <f>3237691+2700000</f>
        <v>5937691</v>
      </c>
      <c r="G17" s="19">
        <f>0</f>
        <v>0</v>
      </c>
      <c r="H17" s="19">
        <f>0</f>
        <v>0</v>
      </c>
      <c r="I17" s="19">
        <f>0</f>
        <v>0</v>
      </c>
      <c r="J17" s="19">
        <f>0</f>
        <v>0</v>
      </c>
      <c r="L17" s="24"/>
    </row>
    <row r="18" spans="1:14" x14ac:dyDescent="0.25">
      <c r="A18" s="14" t="s">
        <v>30</v>
      </c>
      <c r="B18" s="50" t="s">
        <v>31</v>
      </c>
      <c r="C18" s="16" t="s">
        <v>29</v>
      </c>
      <c r="D18" s="17" t="s">
        <v>14</v>
      </c>
      <c r="E18" s="31">
        <f>SUM(F18:J18)</f>
        <v>13728064</v>
      </c>
      <c r="F18" s="48">
        <v>13728064</v>
      </c>
      <c r="G18" s="19">
        <v>0</v>
      </c>
      <c r="H18" s="19">
        <v>0</v>
      </c>
      <c r="I18" s="19">
        <v>0</v>
      </c>
      <c r="J18" s="19">
        <v>0</v>
      </c>
      <c r="L18" s="24"/>
    </row>
    <row r="19" spans="1:14" x14ac:dyDescent="0.25">
      <c r="A19" s="20" t="s">
        <v>32</v>
      </c>
      <c r="B19" s="25" t="s">
        <v>13</v>
      </c>
      <c r="C19" s="16" t="s">
        <v>29</v>
      </c>
      <c r="D19" s="17" t="s">
        <v>18</v>
      </c>
      <c r="E19" s="31">
        <f t="shared" ref="E19:E39" si="3">SUM(F19:J19)</f>
        <v>6557800</v>
      </c>
      <c r="F19" s="48">
        <f>3981800+2576000</f>
        <v>6557800</v>
      </c>
      <c r="G19" s="19">
        <f>0</f>
        <v>0</v>
      </c>
      <c r="H19" s="19">
        <f>0</f>
        <v>0</v>
      </c>
      <c r="I19" s="19">
        <f>0</f>
        <v>0</v>
      </c>
      <c r="J19" s="19">
        <f>0</f>
        <v>0</v>
      </c>
      <c r="L19" s="24"/>
      <c r="M19" s="24"/>
      <c r="N19" s="24"/>
    </row>
    <row r="20" spans="1:14" x14ac:dyDescent="0.25">
      <c r="A20" s="20" t="s">
        <v>33</v>
      </c>
      <c r="B20" s="25" t="s">
        <v>13</v>
      </c>
      <c r="C20" s="16" t="s">
        <v>29</v>
      </c>
      <c r="D20" s="17" t="s">
        <v>18</v>
      </c>
      <c r="E20" s="31">
        <f t="shared" si="3"/>
        <v>1880000</v>
      </c>
      <c r="F20" s="48">
        <v>1880000</v>
      </c>
      <c r="G20" s="19">
        <f>0</f>
        <v>0</v>
      </c>
      <c r="H20" s="19">
        <f>0</f>
        <v>0</v>
      </c>
      <c r="I20" s="19">
        <f>0</f>
        <v>0</v>
      </c>
      <c r="J20" s="19">
        <f>0</f>
        <v>0</v>
      </c>
      <c r="L20" s="24"/>
      <c r="M20" s="24"/>
      <c r="N20" s="24"/>
    </row>
    <row r="21" spans="1:14" x14ac:dyDescent="0.25">
      <c r="A21" s="20" t="s">
        <v>65</v>
      </c>
      <c r="B21" s="21" t="s">
        <v>13</v>
      </c>
      <c r="C21" s="16" t="s">
        <v>29</v>
      </c>
      <c r="D21" s="17" t="s">
        <v>18</v>
      </c>
      <c r="E21" s="31">
        <f t="shared" si="3"/>
        <v>120000</v>
      </c>
      <c r="F21" s="48">
        <v>120000</v>
      </c>
      <c r="G21" s="19">
        <f>0</f>
        <v>0</v>
      </c>
      <c r="H21" s="19">
        <f>0</f>
        <v>0</v>
      </c>
      <c r="I21" s="19">
        <f>0</f>
        <v>0</v>
      </c>
      <c r="J21" s="19">
        <f>0</f>
        <v>0</v>
      </c>
      <c r="L21" s="24"/>
      <c r="M21" s="24"/>
      <c r="N21" s="24"/>
    </row>
    <row r="22" spans="1:14" s="51" customFormat="1" ht="25.5" x14ac:dyDescent="0.25">
      <c r="A22" s="20" t="s">
        <v>34</v>
      </c>
      <c r="B22" s="21" t="s">
        <v>13</v>
      </c>
      <c r="C22" s="16" t="s">
        <v>29</v>
      </c>
      <c r="D22" s="17" t="s">
        <v>14</v>
      </c>
      <c r="E22" s="123">
        <f t="shared" si="3"/>
        <v>14563334</v>
      </c>
      <c r="F22" s="48">
        <v>14563334</v>
      </c>
      <c r="G22" s="30">
        <v>0</v>
      </c>
      <c r="H22" s="19">
        <f>0</f>
        <v>0</v>
      </c>
      <c r="I22" s="19">
        <f>0</f>
        <v>0</v>
      </c>
      <c r="J22" s="19">
        <f>0</f>
        <v>0</v>
      </c>
      <c r="K22" s="52"/>
      <c r="L22" s="52"/>
      <c r="M22" s="52"/>
    </row>
    <row r="23" spans="1:14" s="51" customFormat="1" x14ac:dyDescent="0.25">
      <c r="A23" s="54" t="s">
        <v>35</v>
      </c>
      <c r="B23" s="53" t="s">
        <v>13</v>
      </c>
      <c r="C23" s="16" t="s">
        <v>29</v>
      </c>
      <c r="D23" s="55" t="s">
        <v>18</v>
      </c>
      <c r="E23" s="31">
        <f t="shared" si="3"/>
        <v>16600000</v>
      </c>
      <c r="F23" s="31">
        <v>16600000</v>
      </c>
      <c r="G23" s="19">
        <f>0</f>
        <v>0</v>
      </c>
      <c r="H23" s="19">
        <f>0</f>
        <v>0</v>
      </c>
      <c r="I23" s="19">
        <f>0</f>
        <v>0</v>
      </c>
      <c r="J23" s="19">
        <f>0</f>
        <v>0</v>
      </c>
      <c r="M23" s="56"/>
      <c r="N23" s="57"/>
    </row>
    <row r="24" spans="1:14" s="39" customFormat="1" ht="15.75" thickBot="1" x14ac:dyDescent="0.3">
      <c r="A24" s="32" t="s">
        <v>36</v>
      </c>
      <c r="B24" s="33"/>
      <c r="C24" s="34"/>
      <c r="D24" s="35"/>
      <c r="E24" s="37">
        <f t="shared" ref="E24:J24" si="4">SUM(E17:E23)</f>
        <v>59386889</v>
      </c>
      <c r="F24" s="122">
        <f t="shared" si="4"/>
        <v>59386889</v>
      </c>
      <c r="G24" s="38">
        <f t="shared" si="4"/>
        <v>0</v>
      </c>
      <c r="H24" s="38">
        <f t="shared" si="4"/>
        <v>0</v>
      </c>
      <c r="I24" s="38">
        <f t="shared" si="4"/>
        <v>0</v>
      </c>
      <c r="J24" s="38">
        <f t="shared" si="4"/>
        <v>0</v>
      </c>
    </row>
    <row r="25" spans="1:14" ht="15.75" thickTop="1" x14ac:dyDescent="0.25">
      <c r="A25" s="20" t="s">
        <v>74</v>
      </c>
      <c r="B25" s="53" t="s">
        <v>77</v>
      </c>
      <c r="C25" s="61" t="s">
        <v>75</v>
      </c>
      <c r="D25" s="17" t="s">
        <v>14</v>
      </c>
      <c r="E25" s="31">
        <f>SUM(F25:J25)</f>
        <v>1000000</v>
      </c>
      <c r="F25" s="65">
        <v>1000000</v>
      </c>
      <c r="G25" s="19">
        <f>0</f>
        <v>0</v>
      </c>
      <c r="H25" s="19">
        <f>0</f>
        <v>0</v>
      </c>
      <c r="I25" s="19">
        <f>0</f>
        <v>0</v>
      </c>
      <c r="J25" s="19">
        <f>0</f>
        <v>0</v>
      </c>
      <c r="M25" s="24"/>
    </row>
    <row r="26" spans="1:14" x14ac:dyDescent="0.25">
      <c r="A26" s="14" t="s">
        <v>37</v>
      </c>
      <c r="B26" s="15" t="s">
        <v>13</v>
      </c>
      <c r="C26" s="16" t="s">
        <v>38</v>
      </c>
      <c r="D26" s="41" t="s">
        <v>18</v>
      </c>
      <c r="E26" s="31">
        <f t="shared" si="3"/>
        <v>600000</v>
      </c>
      <c r="F26" s="18">
        <v>600000</v>
      </c>
      <c r="G26" s="19">
        <f>0</f>
        <v>0</v>
      </c>
      <c r="H26" s="19">
        <f>0</f>
        <v>0</v>
      </c>
      <c r="I26" s="19">
        <f>0</f>
        <v>0</v>
      </c>
      <c r="J26" s="19">
        <f>0</f>
        <v>0</v>
      </c>
    </row>
    <row r="27" spans="1:14" x14ac:dyDescent="0.25">
      <c r="A27" s="63" t="s">
        <v>39</v>
      </c>
      <c r="B27" s="15" t="s">
        <v>13</v>
      </c>
      <c r="C27" s="64" t="s">
        <v>38</v>
      </c>
      <c r="D27" s="17" t="s">
        <v>18</v>
      </c>
      <c r="E27" s="31">
        <f t="shared" si="3"/>
        <v>850000</v>
      </c>
      <c r="F27" s="18">
        <v>850000</v>
      </c>
      <c r="G27" s="19">
        <f>0</f>
        <v>0</v>
      </c>
      <c r="H27" s="19">
        <f>0</f>
        <v>0</v>
      </c>
      <c r="I27" s="19">
        <f>0</f>
        <v>0</v>
      </c>
      <c r="J27" s="19">
        <f>0</f>
        <v>0</v>
      </c>
    </row>
    <row r="28" spans="1:14" x14ac:dyDescent="0.25">
      <c r="A28" s="20" t="s">
        <v>40</v>
      </c>
      <c r="B28" s="15" t="s">
        <v>13</v>
      </c>
      <c r="C28" s="61" t="s">
        <v>38</v>
      </c>
      <c r="D28" s="17" t="s">
        <v>18</v>
      </c>
      <c r="E28" s="31">
        <f t="shared" si="3"/>
        <v>3205000</v>
      </c>
      <c r="F28" s="28">
        <v>3205000</v>
      </c>
      <c r="G28" s="19">
        <f>0</f>
        <v>0</v>
      </c>
      <c r="H28" s="19">
        <f>0</f>
        <v>0</v>
      </c>
      <c r="I28" s="19">
        <f>0</f>
        <v>0</v>
      </c>
      <c r="J28" s="19">
        <f>0</f>
        <v>0</v>
      </c>
      <c r="M28" s="24"/>
      <c r="N28" s="24"/>
    </row>
    <row r="29" spans="1:14" ht="15" customHeight="1" x14ac:dyDescent="0.25">
      <c r="A29" s="20" t="s">
        <v>41</v>
      </c>
      <c r="B29" s="15" t="s">
        <v>42</v>
      </c>
      <c r="C29" s="61" t="s">
        <v>25</v>
      </c>
      <c r="D29" s="17" t="s">
        <v>14</v>
      </c>
      <c r="E29" s="19">
        <f>1000000-1000000</f>
        <v>0</v>
      </c>
      <c r="F29" s="19">
        <f>1000000-1000000</f>
        <v>0</v>
      </c>
      <c r="G29" s="19">
        <f>0</f>
        <v>0</v>
      </c>
      <c r="H29" s="19">
        <f>0</f>
        <v>0</v>
      </c>
      <c r="I29" s="19">
        <f>0</f>
        <v>0</v>
      </c>
      <c r="J29" s="19">
        <f>0</f>
        <v>0</v>
      </c>
    </row>
    <row r="30" spans="1:14" x14ac:dyDescent="0.25">
      <c r="A30" s="20" t="s">
        <v>43</v>
      </c>
      <c r="B30" s="53" t="s">
        <v>13</v>
      </c>
      <c r="C30" s="61" t="s">
        <v>38</v>
      </c>
      <c r="D30" s="17" t="s">
        <v>18</v>
      </c>
      <c r="E30" s="31">
        <f t="shared" si="3"/>
        <v>1924875</v>
      </c>
      <c r="F30" s="65">
        <f>951375+669000+404500-100000</f>
        <v>1924875</v>
      </c>
      <c r="G30" s="19">
        <f>0</f>
        <v>0</v>
      </c>
      <c r="H30" s="19">
        <f>0</f>
        <v>0</v>
      </c>
      <c r="I30" s="19">
        <f>0</f>
        <v>0</v>
      </c>
      <c r="J30" s="19">
        <f>0</f>
        <v>0</v>
      </c>
      <c r="M30" s="24"/>
    </row>
    <row r="31" spans="1:14" s="121" customFormat="1" ht="15.75" thickBot="1" x14ac:dyDescent="0.3">
      <c r="A31" s="120" t="s">
        <v>44</v>
      </c>
      <c r="B31" s="58"/>
      <c r="C31" s="59"/>
      <c r="D31" s="66"/>
      <c r="E31" s="67">
        <f>SUM(F31:J31)</f>
        <v>7579875</v>
      </c>
      <c r="F31" s="68">
        <f>SUM(F25:F30)</f>
        <v>7579875</v>
      </c>
      <c r="G31" s="62">
        <f>SUM(G26:G30)</f>
        <v>0</v>
      </c>
      <c r="H31" s="60">
        <f>SUM(H26:H30)</f>
        <v>0</v>
      </c>
      <c r="I31" s="60">
        <f>SUM(I26:I30)</f>
        <v>0</v>
      </c>
      <c r="J31" s="60">
        <f>SUM(J26:J30)</f>
        <v>0</v>
      </c>
    </row>
    <row r="32" spans="1:14" ht="15.75" hidden="1" outlineLevel="1" thickTop="1" x14ac:dyDescent="0.25">
      <c r="A32" s="69" t="s">
        <v>45</v>
      </c>
      <c r="B32" s="15" t="s">
        <v>46</v>
      </c>
      <c r="C32" s="64"/>
      <c r="D32" s="17"/>
      <c r="E32" s="31">
        <f t="shared" si="3"/>
        <v>1226136</v>
      </c>
      <c r="F32" s="18">
        <v>1226136</v>
      </c>
      <c r="G32" s="19">
        <f>0</f>
        <v>0</v>
      </c>
      <c r="H32" s="19">
        <f>0</f>
        <v>0</v>
      </c>
      <c r="I32" s="19">
        <f>0</f>
        <v>0</v>
      </c>
      <c r="J32" s="19">
        <f>0</f>
        <v>0</v>
      </c>
    </row>
    <row r="33" spans="1:40" hidden="1" outlineLevel="1" x14ac:dyDescent="0.25">
      <c r="A33" s="70" t="s">
        <v>47</v>
      </c>
      <c r="B33" s="15" t="s">
        <v>48</v>
      </c>
      <c r="C33" s="64"/>
      <c r="D33" s="17"/>
      <c r="E33" s="31">
        <f t="shared" si="3"/>
        <v>2082359</v>
      </c>
      <c r="F33" s="18">
        <v>2082359</v>
      </c>
      <c r="G33" s="19">
        <f>0</f>
        <v>0</v>
      </c>
      <c r="H33" s="19">
        <f>0</f>
        <v>0</v>
      </c>
      <c r="I33" s="19">
        <f>0</f>
        <v>0</v>
      </c>
      <c r="J33" s="19">
        <f>0</f>
        <v>0</v>
      </c>
    </row>
    <row r="34" spans="1:40" hidden="1" outlineLevel="1" x14ac:dyDescent="0.25">
      <c r="A34" s="70" t="s">
        <v>45</v>
      </c>
      <c r="B34" s="15" t="s">
        <v>49</v>
      </c>
      <c r="C34" s="61"/>
      <c r="D34" s="17"/>
      <c r="E34" s="31">
        <f t="shared" si="3"/>
        <v>358685</v>
      </c>
      <c r="F34" s="18">
        <v>358685</v>
      </c>
      <c r="G34" s="19">
        <f>0</f>
        <v>0</v>
      </c>
      <c r="H34" s="19">
        <f>0</f>
        <v>0</v>
      </c>
      <c r="I34" s="19">
        <f>0</f>
        <v>0</v>
      </c>
      <c r="J34" s="19">
        <f>0</f>
        <v>0</v>
      </c>
    </row>
    <row r="35" spans="1:40" s="39" customFormat="1" ht="15.75" collapsed="1" thickTop="1" x14ac:dyDescent="0.25">
      <c r="A35" s="14" t="s">
        <v>45</v>
      </c>
      <c r="B35" s="71" t="s">
        <v>50</v>
      </c>
      <c r="C35" s="72"/>
      <c r="D35" s="115" t="s">
        <v>14</v>
      </c>
      <c r="E35" s="73">
        <f>SUM(F35:J35)</f>
        <v>3667180</v>
      </c>
      <c r="F35" s="74">
        <f>SUM(F32:F34)</f>
        <v>3667180</v>
      </c>
      <c r="G35" s="75">
        <f>0</f>
        <v>0</v>
      </c>
      <c r="H35" s="75">
        <f>0</f>
        <v>0</v>
      </c>
      <c r="I35" s="75">
        <f>0</f>
        <v>0</v>
      </c>
      <c r="J35" s="75">
        <f>0</f>
        <v>0</v>
      </c>
    </row>
    <row r="36" spans="1:40" hidden="1" outlineLevel="1" x14ac:dyDescent="0.25">
      <c r="A36" s="70" t="s">
        <v>51</v>
      </c>
      <c r="B36" s="15" t="s">
        <v>13</v>
      </c>
      <c r="C36" s="64"/>
      <c r="D36" s="17" t="s">
        <v>14</v>
      </c>
      <c r="E36" s="123">
        <v>991705</v>
      </c>
      <c r="F36" s="124">
        <f>E36-G36</f>
        <v>556543</v>
      </c>
      <c r="G36" s="133">
        <v>435162</v>
      </c>
      <c r="H36" s="19">
        <f>0</f>
        <v>0</v>
      </c>
      <c r="I36" s="19">
        <f>0</f>
        <v>0</v>
      </c>
      <c r="J36" s="19">
        <f>0</f>
        <v>0</v>
      </c>
    </row>
    <row r="37" spans="1:40" hidden="1" outlineLevel="1" x14ac:dyDescent="0.25">
      <c r="A37" s="70" t="s">
        <v>52</v>
      </c>
      <c r="B37" s="15" t="s">
        <v>20</v>
      </c>
      <c r="C37" s="64"/>
      <c r="D37" s="17" t="s">
        <v>14</v>
      </c>
      <c r="E37" s="123">
        <f t="shared" si="3"/>
        <v>332367</v>
      </c>
      <c r="F37" s="124">
        <v>332367</v>
      </c>
      <c r="G37" s="134">
        <v>0</v>
      </c>
      <c r="H37" s="19">
        <f>0</f>
        <v>0</v>
      </c>
      <c r="I37" s="19">
        <f>0</f>
        <v>0</v>
      </c>
      <c r="J37" s="19">
        <f>0</f>
        <v>0</v>
      </c>
    </row>
    <row r="38" spans="1:40" hidden="1" outlineLevel="1" x14ac:dyDescent="0.25">
      <c r="A38" s="70" t="s">
        <v>51</v>
      </c>
      <c r="B38" s="15" t="s">
        <v>31</v>
      </c>
      <c r="C38" s="64"/>
      <c r="D38" s="17" t="s">
        <v>14</v>
      </c>
      <c r="E38" s="123">
        <f t="shared" si="3"/>
        <v>57250</v>
      </c>
      <c r="F38" s="124">
        <f>57250</f>
        <v>57250</v>
      </c>
      <c r="G38" s="134">
        <v>0</v>
      </c>
      <c r="H38" s="19">
        <f>0</f>
        <v>0</v>
      </c>
      <c r="I38" s="19">
        <f>0</f>
        <v>0</v>
      </c>
      <c r="J38" s="19">
        <f>0</f>
        <v>0</v>
      </c>
    </row>
    <row r="39" spans="1:40" s="39" customFormat="1" collapsed="1" x14ac:dyDescent="0.25">
      <c r="A39" s="14" t="s">
        <v>51</v>
      </c>
      <c r="B39" s="71" t="s">
        <v>50</v>
      </c>
      <c r="C39" s="72"/>
      <c r="D39" s="115" t="s">
        <v>14</v>
      </c>
      <c r="E39" s="135">
        <f t="shared" si="3"/>
        <v>1381322</v>
      </c>
      <c r="F39" s="136">
        <f>SUM(F36:F38)</f>
        <v>946160</v>
      </c>
      <c r="G39" s="137">
        <f>SUM(G36:G38)</f>
        <v>435162</v>
      </c>
      <c r="H39" s="75">
        <f>0</f>
        <v>0</v>
      </c>
      <c r="I39" s="75">
        <f>0</f>
        <v>0</v>
      </c>
      <c r="J39" s="75">
        <f>0</f>
        <v>0</v>
      </c>
    </row>
    <row r="40" spans="1:40" s="39" customFormat="1" hidden="1" outlineLevel="1" x14ac:dyDescent="0.25">
      <c r="A40" s="69" t="s">
        <v>70</v>
      </c>
      <c r="B40" s="15" t="s">
        <v>13</v>
      </c>
      <c r="C40" s="64"/>
      <c r="D40" s="17" t="s">
        <v>14</v>
      </c>
      <c r="E40" s="31">
        <f t="shared" ref="E40:E43" si="5">SUM(F40:J40)</f>
        <v>36173</v>
      </c>
      <c r="F40" s="18">
        <v>36173</v>
      </c>
      <c r="G40" s="19">
        <f>0</f>
        <v>0</v>
      </c>
      <c r="H40" s="19">
        <f>0</f>
        <v>0</v>
      </c>
      <c r="I40" s="19">
        <f>0</f>
        <v>0</v>
      </c>
      <c r="J40" s="19">
        <f>0</f>
        <v>0</v>
      </c>
      <c r="L40" s="40"/>
    </row>
    <row r="41" spans="1:40" s="39" customFormat="1" hidden="1" outlineLevel="1" x14ac:dyDescent="0.25">
      <c r="A41" s="70" t="s">
        <v>70</v>
      </c>
      <c r="B41" s="15" t="s">
        <v>71</v>
      </c>
      <c r="C41" s="64"/>
      <c r="D41" s="17" t="s">
        <v>14</v>
      </c>
      <c r="E41" s="31">
        <f t="shared" si="5"/>
        <v>0</v>
      </c>
      <c r="F41" s="18">
        <v>0</v>
      </c>
      <c r="G41" s="19">
        <f>0</f>
        <v>0</v>
      </c>
      <c r="H41" s="19">
        <f>0</f>
        <v>0</v>
      </c>
      <c r="I41" s="19">
        <f>0</f>
        <v>0</v>
      </c>
      <c r="J41" s="19">
        <f>0</f>
        <v>0</v>
      </c>
      <c r="L41" s="40"/>
    </row>
    <row r="42" spans="1:40" s="39" customFormat="1" hidden="1" outlineLevel="1" x14ac:dyDescent="0.25">
      <c r="A42" s="70" t="s">
        <v>70</v>
      </c>
      <c r="B42" s="15" t="s">
        <v>72</v>
      </c>
      <c r="C42" s="61"/>
      <c r="D42" s="17" t="s">
        <v>14</v>
      </c>
      <c r="E42" s="31">
        <f t="shared" si="5"/>
        <v>0</v>
      </c>
      <c r="F42" s="18">
        <v>0</v>
      </c>
      <c r="G42" s="19">
        <f>0</f>
        <v>0</v>
      </c>
      <c r="H42" s="19">
        <f>0</f>
        <v>0</v>
      </c>
      <c r="I42" s="19">
        <f>0</f>
        <v>0</v>
      </c>
      <c r="J42" s="19">
        <f>0</f>
        <v>0</v>
      </c>
      <c r="L42" s="40"/>
    </row>
    <row r="43" spans="1:40" s="39" customFormat="1" ht="15.75" collapsed="1" thickBot="1" x14ac:dyDescent="0.3">
      <c r="A43" s="14" t="s">
        <v>73</v>
      </c>
      <c r="B43" s="71" t="s">
        <v>50</v>
      </c>
      <c r="C43" s="72"/>
      <c r="D43" s="115" t="s">
        <v>14</v>
      </c>
      <c r="E43" s="73">
        <f t="shared" si="5"/>
        <v>36173</v>
      </c>
      <c r="F43" s="74">
        <f>SUM(F40:F42)</f>
        <v>36173</v>
      </c>
      <c r="G43" s="75">
        <f>0</f>
        <v>0</v>
      </c>
      <c r="H43" s="111">
        <f>0</f>
        <v>0</v>
      </c>
      <c r="I43" s="112">
        <f>0</f>
        <v>0</v>
      </c>
      <c r="J43" s="112">
        <f>0</f>
        <v>0</v>
      </c>
      <c r="L43" s="40"/>
    </row>
    <row r="44" spans="1:40" s="81" customFormat="1" ht="15.75" thickBot="1" x14ac:dyDescent="0.3">
      <c r="A44" s="76" t="s">
        <v>53</v>
      </c>
      <c r="B44" s="77"/>
      <c r="C44" s="78"/>
      <c r="D44" s="79"/>
      <c r="E44" s="80">
        <f>E24+E16+E39+E31+E35+E43</f>
        <v>239352628</v>
      </c>
      <c r="F44" s="113">
        <f t="shared" ref="F44:J44" si="6">F24+F16+F39+F31+F35+F43</f>
        <v>171886058</v>
      </c>
      <c r="G44" s="109">
        <f t="shared" si="6"/>
        <v>67466570</v>
      </c>
      <c r="H44" s="114">
        <f t="shared" si="6"/>
        <v>0</v>
      </c>
      <c r="I44" s="110">
        <f t="shared" si="6"/>
        <v>0</v>
      </c>
      <c r="J44" s="110">
        <f t="shared" si="6"/>
        <v>0</v>
      </c>
      <c r="K44"/>
      <c r="L44"/>
      <c r="M44" s="24"/>
      <c r="N44" s="2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39" customFormat="1" x14ac:dyDescent="0.25">
      <c r="A45" s="82"/>
      <c r="B45" s="83"/>
      <c r="C45" s="84"/>
      <c r="D45" s="85"/>
      <c r="E45" s="86"/>
      <c r="F45" s="87"/>
      <c r="G45" s="87"/>
      <c r="H45" s="87"/>
      <c r="I45" s="87"/>
      <c r="J45" s="87"/>
    </row>
    <row r="46" spans="1:40" x14ac:dyDescent="0.25">
      <c r="A46" s="14" t="s">
        <v>54</v>
      </c>
      <c r="B46" s="15" t="s">
        <v>55</v>
      </c>
      <c r="C46" s="16" t="s">
        <v>25</v>
      </c>
      <c r="D46" s="41"/>
      <c r="E46" s="31">
        <f t="shared" ref="E46" si="7">SUM(F46:J46)</f>
        <v>3227714</v>
      </c>
      <c r="F46" s="31">
        <v>2478887</v>
      </c>
      <c r="G46" s="31">
        <v>600379</v>
      </c>
      <c r="H46" s="49">
        <v>0</v>
      </c>
      <c r="I46" s="31">
        <v>148448</v>
      </c>
      <c r="J46" s="49"/>
      <c r="K46" s="88"/>
    </row>
    <row r="47" spans="1:40" x14ac:dyDescent="0.25">
      <c r="A47" s="20" t="s">
        <v>56</v>
      </c>
      <c r="B47" s="21" t="s">
        <v>57</v>
      </c>
      <c r="C47" s="61" t="s">
        <v>29</v>
      </c>
      <c r="D47" s="17" t="s">
        <v>14</v>
      </c>
      <c r="E47" s="123">
        <f t="shared" ref="E47:E51" si="8">SUM(F47:J47)</f>
        <v>2131062</v>
      </c>
      <c r="F47" s="19">
        <v>0</v>
      </c>
      <c r="G47" s="19">
        <v>0</v>
      </c>
      <c r="H47" s="124">
        <v>2131062</v>
      </c>
      <c r="I47" s="19">
        <v>0</v>
      </c>
      <c r="J47" s="19">
        <v>0</v>
      </c>
      <c r="K47" s="88"/>
      <c r="M47" s="24"/>
    </row>
    <row r="48" spans="1:40" x14ac:dyDescent="0.25">
      <c r="A48" s="20" t="s">
        <v>58</v>
      </c>
      <c r="B48" s="21" t="s">
        <v>57</v>
      </c>
      <c r="C48" s="61" t="s">
        <v>38</v>
      </c>
      <c r="D48" s="17" t="s">
        <v>14</v>
      </c>
      <c r="E48" s="31">
        <f t="shared" si="8"/>
        <v>993500</v>
      </c>
      <c r="F48" s="19">
        <v>0</v>
      </c>
      <c r="G48" s="19">
        <v>0</v>
      </c>
      <c r="H48" s="18">
        <v>993500</v>
      </c>
      <c r="I48" s="19">
        <v>0</v>
      </c>
      <c r="J48" s="19">
        <v>0</v>
      </c>
      <c r="K48" s="88"/>
    </row>
    <row r="49" spans="1:11" x14ac:dyDescent="0.25">
      <c r="A49" s="89" t="s">
        <v>59</v>
      </c>
      <c r="B49" s="90" t="s">
        <v>60</v>
      </c>
      <c r="C49" s="91" t="s">
        <v>25</v>
      </c>
      <c r="D49" s="92"/>
      <c r="E49" s="93">
        <f t="shared" si="8"/>
        <v>1000000</v>
      </c>
      <c r="F49" s="93">
        <f>0</f>
        <v>0</v>
      </c>
      <c r="G49" s="94">
        <v>1000000</v>
      </c>
      <c r="H49" s="94">
        <f>0</f>
        <v>0</v>
      </c>
      <c r="I49" s="94">
        <f>0</f>
        <v>0</v>
      </c>
      <c r="J49" s="94">
        <f>0</f>
        <v>0</v>
      </c>
      <c r="K49" s="88"/>
    </row>
    <row r="50" spans="1:11" x14ac:dyDescent="0.25">
      <c r="A50" s="89" t="s">
        <v>61</v>
      </c>
      <c r="B50" s="90" t="s">
        <v>62</v>
      </c>
      <c r="C50" s="91" t="s">
        <v>25</v>
      </c>
      <c r="D50" s="95"/>
      <c r="E50" s="96">
        <f t="shared" si="8"/>
        <v>747122</v>
      </c>
      <c r="F50" s="93">
        <f>1382064-634942</f>
        <v>747122</v>
      </c>
      <c r="G50" s="97">
        <v>0</v>
      </c>
      <c r="H50" s="98">
        <v>0</v>
      </c>
      <c r="I50" s="98">
        <v>0</v>
      </c>
      <c r="J50" s="98">
        <v>0</v>
      </c>
      <c r="K50" s="88"/>
    </row>
    <row r="51" spans="1:11" ht="15.75" thickBot="1" x14ac:dyDescent="0.3">
      <c r="A51" s="99" t="s">
        <v>63</v>
      </c>
      <c r="B51" s="100"/>
      <c r="C51" s="101"/>
      <c r="D51" s="101"/>
      <c r="E51" s="102">
        <f t="shared" si="8"/>
        <v>8099398</v>
      </c>
      <c r="F51" s="103">
        <f>SUM(F46:F50)</f>
        <v>3226009</v>
      </c>
      <c r="G51" s="102">
        <f>SUM(G46:G50)</f>
        <v>1600379</v>
      </c>
      <c r="H51" s="103">
        <f>SUM(H46:H50)</f>
        <v>3124562</v>
      </c>
      <c r="I51" s="104">
        <f>SUM(I46:I50)</f>
        <v>148448</v>
      </c>
      <c r="J51" s="102">
        <f>SUM(J46:J50)</f>
        <v>0</v>
      </c>
      <c r="K51" s="88"/>
    </row>
    <row r="52" spans="1:11" ht="16.5" thickTop="1" thickBot="1" x14ac:dyDescent="0.3"/>
    <row r="53" spans="1:11" x14ac:dyDescent="0.25">
      <c r="A53" s="8" t="s">
        <v>66</v>
      </c>
      <c r="B53" s="9" t="s">
        <v>67</v>
      </c>
      <c r="C53" s="116" t="s">
        <v>68</v>
      </c>
    </row>
    <row r="54" spans="1:11" ht="15.75" thickBot="1" x14ac:dyDescent="0.3">
      <c r="A54" s="117" t="s">
        <v>69</v>
      </c>
      <c r="B54" s="118" t="s">
        <v>55</v>
      </c>
      <c r="C54" s="119">
        <v>56</v>
      </c>
      <c r="K54" s="125"/>
    </row>
    <row r="68" spans="4:8" x14ac:dyDescent="0.25">
      <c r="D68" s="105"/>
      <c r="E68" s="127"/>
    </row>
    <row r="69" spans="4:8" x14ac:dyDescent="0.25">
      <c r="H69" s="126"/>
    </row>
  </sheetData>
  <mergeCells count="3">
    <mergeCell ref="A2:J2"/>
    <mergeCell ref="B3:F3"/>
    <mergeCell ref="E5:J5"/>
  </mergeCells>
  <pageMargins left="1" right="0" top="0" bottom="0.25" header="0.3" footer="0.05"/>
  <pageSetup scale="74" orientation="portrait" horizontalDpi="300" verticalDpi="300" r:id="rId1"/>
  <headerFooter>
    <oddFooter>&amp;L&amp;A&amp;C&amp;D  &amp;T&amp;ROBA:CG</oddFooter>
  </headerFooter>
  <ignoredErrors>
    <ignoredError sqref="E24 I13:J13 E29 G24:J24 G31:J31 E1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Exec24 Legal Serv Construct </vt:lpstr>
      <vt:lpstr>'Exec24 Legal Serv Construct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</dc:creator>
  <cp:lastModifiedBy>HRA</cp:lastModifiedBy>
  <dcterms:created xsi:type="dcterms:W3CDTF">2023-05-01T14:14:58Z</dcterms:created>
  <dcterms:modified xsi:type="dcterms:W3CDTF">2023-05-05T20:53:02Z</dcterms:modified>
</cp:coreProperties>
</file>