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GOLDFS\DomViolence\Budget\ENDGBV General Operating Budget\FY23 Budgeting\FY23 Briefing Sheet\Exec 24\"/>
    </mc:Choice>
  </mc:AlternateContent>
  <xr:revisionPtr revIDLastSave="0" documentId="8_{DA05D9A9-E027-44F3-9270-89931916F708}" xr6:coauthVersionLast="47" xr6:coauthVersionMax="47" xr10:uidLastSave="{00000000-0000-0000-0000-000000000000}"/>
  <bookViews>
    <workbookView xWindow="28680" yWindow="330" windowWidth="25440" windowHeight="15390" xr2:uid="{FF09345F-4ECA-4558-919E-7BC9DB31AFA4}"/>
  </bookViews>
  <sheets>
    <sheet name="Exec Summary" sheetId="1" r:id="rId1"/>
    <sheet name="Sheet1" sheetId="2" r:id="rId2"/>
  </sheets>
  <externalReferences>
    <externalReference r:id="rId3"/>
  </externalReferences>
  <definedNames>
    <definedName name="__obc509">'[1]FY13 4 Yr budget-HRA'!#REF!</definedName>
    <definedName name="__obc512">'[1]FY13 4 Yr budget-HRA'!#REF!</definedName>
    <definedName name="__obc518">'[1]FY13 4 Yr budget-HRA'!#REF!</definedName>
    <definedName name="__obc649">'[1]FY13 4 Yr budget-HRA'!#REF!</definedName>
    <definedName name="__obc662">'[1]FY13 4 Yr budget-HRA'!#REF!</definedName>
    <definedName name="_obc500">#REF!</definedName>
    <definedName name="_obc509">#REF!</definedName>
    <definedName name="_obc512">#REF!</definedName>
    <definedName name="_obc518">#REF!</definedName>
    <definedName name="_obc647">#REF!</definedName>
    <definedName name="_obc649">#REF!</definedName>
    <definedName name="_obc662">#REF!</definedName>
    <definedName name="_OC512">#REF!</definedName>
    <definedName name="_OC516">#REF!</definedName>
    <definedName name="_OC518">#REF!</definedName>
    <definedName name="_OC662">#REF!</definedName>
    <definedName name="anscount" hidden="1">1</definedName>
    <definedName name="obc510obc511">#REF!</definedName>
    <definedName name="obc513obc514obc516">#REF!</definedName>
    <definedName name="obc519obc641">#REF!</definedName>
    <definedName name="obc650obc651">#REF!</definedName>
    <definedName name="OC500OC509">#REF!</definedName>
    <definedName name="OC510OC511">#REF!</definedName>
    <definedName name="OC513OC514">#REF!</definedName>
    <definedName name="OC519OC641">#REF!</definedName>
    <definedName name="OC647OC649">#REF!</definedName>
    <definedName name="OC650OC651">#REF!</definedName>
    <definedName name="_xlnm.Print_Area" localSheetId="0">'Exec Summary'!$A$1:$H$28</definedName>
    <definedName name="Print_Objects">#REF!</definedName>
    <definedName name="print_summary">#REF!</definedName>
    <definedName name="sencount" hidden="1">1</definedName>
    <definedName name="SUMMARY1">#REF!</definedName>
    <definedName name="SUMMARY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15" i="1"/>
  <c r="D11" i="1"/>
  <c r="D5" i="1"/>
  <c r="D6" i="1" l="1"/>
  <c r="C6" i="1"/>
  <c r="C10" i="1" l="1"/>
  <c r="C13" i="1" l="1"/>
  <c r="C22" i="1"/>
  <c r="C11" i="1"/>
  <c r="D13" i="1"/>
  <c r="C14" i="1"/>
  <c r="D22" i="1"/>
  <c r="D7" i="1" l="1"/>
  <c r="D24" i="1"/>
  <c r="D10" i="1"/>
  <c r="D17" i="1" s="1"/>
  <c r="B10" i="1"/>
  <c r="B5" i="1"/>
  <c r="D19" i="1" l="1"/>
  <c r="C17" i="1"/>
  <c r="D26" i="1" l="1"/>
  <c r="B7" i="1"/>
  <c r="C7" i="1"/>
  <c r="C19" i="1" s="1"/>
  <c r="B11" i="1"/>
  <c r="B17" i="1" s="1"/>
  <c r="B22" i="1"/>
  <c r="B24" i="1" s="1"/>
  <c r="C24" i="1"/>
  <c r="B19" i="1" l="1"/>
  <c r="C26" i="1"/>
  <c r="B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tc={097EA1BD-CAF7-4B74-837F-E4E6F90E097C}</author>
    <author>tc={49F9E4D8-2512-49BE-ABFA-C4FF1DCD9EE3}</author>
    <author>tc={AF8E3560-BF9B-445E-8D73-A4E4F8E58122}</author>
  </authors>
  <commentList>
    <comment ref="B5" authorId="0" shapeId="0" xr:uid="{097EA1BD-CAF7-4B74-837F-E4E6F90E097C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FY22-only EHV funding and the OSA collective bargaining
Reply:
    Reflects 9 HC reduction in Jan 23 plan</t>
      </text>
    </comment>
    <comment ref="B14" authorId="1" shapeId="0" xr:uid="{49F9E4D8-2512-49BE-ABFA-C4FF1DCD9EE3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funding added in EXEC 22 plan</t>
      </text>
    </comment>
    <comment ref="B22" authorId="2" shapeId="0" xr:uid="{AF8E3560-BF9B-445E-8D73-A4E4F8E58122}">
      <text>
        <t>[Threaded comment]
Your version of Excel allows you to read this threaded comment; however, any edits to it will get removed if the file is opened in a newer version of Excel. Learn more: https://go.microsoft.com/fwlink/?linkid=870924
Comment:
    $1m removed in Jan 22 plan</t>
      </text>
    </comment>
  </commentList>
</comments>
</file>

<file path=xl/sharedStrings.xml><?xml version="1.0" encoding="utf-8"?>
<sst xmlns="http://schemas.openxmlformats.org/spreadsheetml/2006/main" count="51" uniqueCount="34">
  <si>
    <t>Total ENDGBV Budget</t>
  </si>
  <si>
    <t>Total MOCJ</t>
  </si>
  <si>
    <t>0505</t>
  </si>
  <si>
    <t>002</t>
  </si>
  <si>
    <t>FJC Expanded Hours</t>
  </si>
  <si>
    <t>0501</t>
  </si>
  <si>
    <t>FJC Contracts</t>
  </si>
  <si>
    <t>FY22</t>
  </si>
  <si>
    <t>OTPS - FJC Contracts at MOCJ</t>
  </si>
  <si>
    <t>Total</t>
  </si>
  <si>
    <t>OTPS Subtotal</t>
  </si>
  <si>
    <t>9190</t>
  </si>
  <si>
    <t>Home+</t>
  </si>
  <si>
    <t>Family Violence</t>
  </si>
  <si>
    <t>9191</t>
  </si>
  <si>
    <t>Abusive Partner Intervention (Int. Violence at Home)</t>
  </si>
  <si>
    <t>RAPP expansion and Early RAPP</t>
  </si>
  <si>
    <t>Legal Services, Housing Training, FJCs Security/Maintenance, and  FJC Mental Health</t>
  </si>
  <si>
    <t>Central Office/IT</t>
  </si>
  <si>
    <t>OTPS</t>
  </si>
  <si>
    <t>PS Subtotal</t>
  </si>
  <si>
    <t>MO Staff IC</t>
  </si>
  <si>
    <t>0802/0803</t>
  </si>
  <si>
    <t>PS Funding/Overtime</t>
  </si>
  <si>
    <t>FY23</t>
  </si>
  <si>
    <t>FY24+</t>
  </si>
  <si>
    <t>Housing Blueprint</t>
  </si>
  <si>
    <t>FY23 UA</t>
  </si>
  <si>
    <t>FY 23 BC</t>
  </si>
  <si>
    <t>FY24 UA</t>
  </si>
  <si>
    <t>FY 24 BC</t>
  </si>
  <si>
    <t>0808/0809</t>
  </si>
  <si>
    <t>PS - 78 HC</t>
  </si>
  <si>
    <t>ENDGBV Budget - EXEC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</si>
</sst>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_(* #,##0_);_(* \(#,##0\);_(* &quot;-&quot;??_);_(@_)"/>
    <numFmt numFmtId="166" formatCode="&quot;$&quot;#,##0.000,,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2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5" fillId="0" borderId="0" xfId="0" applyFont="1"/>
    <xf numFmtId="43" fontId="0" fillId="0" borderId="0" xfId="1" applyFont="1"/>
    <xf numFmtId="3" fontId="0" fillId="0" borderId="0" xfId="0" applyNumberFormat="1"/>
    <xf numFmtId="0" fontId="0" fillId="0" borderId="10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0" xfId="1" applyNumberFormat="1" applyFont="1"/>
    <xf numFmtId="43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4" fillId="2" borderId="13" xfId="0" applyFont="1" applyFill="1" applyBorder="1"/>
    <xf numFmtId="0" fontId="4" fillId="2" borderId="12" xfId="0" applyFont="1" applyFill="1" applyBorder="1"/>
    <xf numFmtId="0" fontId="4" fillId="2" borderId="11" xfId="0" applyFont="1" applyFill="1" applyBorder="1"/>
    <xf numFmtId="0" fontId="3" fillId="0" borderId="17" xfId="0" applyFont="1" applyBorder="1"/>
    <xf numFmtId="164" fontId="3" fillId="0" borderId="18" xfId="0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3" fillId="2" borderId="16" xfId="0" applyFont="1" applyFill="1" applyBorder="1" applyAlignment="1">
      <alignment horizontal="left"/>
    </xf>
    <xf numFmtId="43" fontId="3" fillId="2" borderId="15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/>
    <xf numFmtId="43" fontId="3" fillId="2" borderId="18" xfId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3" xfId="0" applyFont="1" applyBorder="1"/>
    <xf numFmtId="164" fontId="2" fillId="0" borderId="12" xfId="0" applyNumberFormat="1" applyFont="1" applyBorder="1"/>
    <xf numFmtId="0" fontId="0" fillId="0" borderId="12" xfId="0" applyBorder="1"/>
    <xf numFmtId="0" fontId="0" fillId="0" borderId="11" xfId="0" applyBorder="1"/>
    <xf numFmtId="0" fontId="3" fillId="0" borderId="17" xfId="0" applyFont="1" applyBorder="1" applyAlignment="1">
      <alignment horizontal="left"/>
    </xf>
    <xf numFmtId="164" fontId="2" fillId="0" borderId="18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166" fontId="2" fillId="0" borderId="0" xfId="0" applyNumberFormat="1" applyFont="1"/>
    <xf numFmtId="166" fontId="2" fillId="0" borderId="3" xfId="0" applyNumberFormat="1" applyFont="1" applyBorder="1"/>
    <xf numFmtId="166" fontId="2" fillId="0" borderId="18" xfId="0" applyNumberFormat="1" applyFont="1" applyBorder="1"/>
    <xf numFmtId="166" fontId="2" fillId="0" borderId="12" xfId="0" applyNumberFormat="1" applyFont="1" applyBorder="1"/>
    <xf numFmtId="166" fontId="3" fillId="0" borderId="0" xfId="0" applyNumberFormat="1" applyFont="1"/>
    <xf numFmtId="166" fontId="3" fillId="2" borderId="15" xfId="1" applyNumberFormat="1" applyFont="1" applyFill="1" applyBorder="1" applyAlignment="1">
      <alignment horizontal="right"/>
    </xf>
    <xf numFmtId="166" fontId="3" fillId="0" borderId="18" xfId="0" applyNumberFormat="1" applyFont="1" applyBorder="1"/>
    <xf numFmtId="166" fontId="0" fillId="0" borderId="0" xfId="0" applyNumberFormat="1"/>
    <xf numFmtId="0" fontId="6" fillId="0" borderId="18" xfId="0" quotePrefix="1" applyFont="1" applyBorder="1" applyAlignment="1">
      <alignment horizontal="center"/>
    </xf>
    <xf numFmtId="0" fontId="7" fillId="0" borderId="12" xfId="0" applyFont="1" applyBorder="1"/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/>
    <xf numFmtId="166" fontId="8" fillId="0" borderId="0" xfId="0" applyNumberFormat="1" applyFont="1"/>
    <xf numFmtId="0" fontId="9" fillId="0" borderId="13" xfId="0" applyFon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Comma" xfId="1" builtinId="3"/>
    <cellStyle name="Comma 3" xfId="3" xr:uid="{615DFB08-14F5-4B95-8015-55B5F4F92236}"/>
    <cellStyle name="Currency 2" xfId="4" xr:uid="{D2C29922-4ACB-45E8-B445-B2992FFE316C}"/>
    <cellStyle name="Normal" xfId="0" builtinId="0"/>
    <cellStyle name="Normal 8" xfId="2" xr:uid="{B393E646-265C-4686-8357-619415518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ublic\DSS\UofA%20105&amp;205\Budget%20Constructs\FY15Plans\NOV15%20UA%20105%20&amp;%20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Construct"/>
      <sheetName val="Detailed Construct"/>
      <sheetName val="Plan to Plan Changes"/>
      <sheetName val="Plan to Plan Summary"/>
      <sheetName val="105 Summary"/>
      <sheetName val="ODVEIS"/>
      <sheetName val="APS"/>
      <sheetName val="HASA"/>
      <sheetName val="NOV14 Initiatives Summary"/>
      <sheetName val="NOV15 Funding"/>
      <sheetName val="NOV 15 Expense"/>
      <sheetName val="FY13 4 Yr budget-H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scanilla, Krisha" id="{45CE8B41-11B2-43C3-9940-885AA53FEC00}" userId="S::EscanillaK@omb.nyc.gov::2d016a1e-5390-4af7-a91c-c212b5e596f1" providerId="AD"/>
  <person displayName="Brickner, John" id="{3AB40F2C-9A1D-4849-ABAE-6258FEBD3EE1}" userId="S::JBrickner@endgbv.nyc.gov::e531b9f4-b24e-4454-aef6-1a4414e62d8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2-01-26T18:25:18.59" personId="{45CE8B41-11B2-43C3-9940-885AA53FEC00}" id="{097EA1BD-CAF7-4B74-837F-E4E6F90E097C}">
    <text>added FY22-only EHV funding and the OSA collective bargaining</text>
  </threadedComment>
  <threadedComment ref="B5" dT="2022-03-02T14:41:04.55" personId="{3AB40F2C-9A1D-4849-ABAE-6258FEBD3EE1}" id="{5BB56F30-7DED-442C-BE3A-0FE401E839FC}" parentId="{097EA1BD-CAF7-4B74-837F-E4E6F90E097C}">
    <text>Reflects 9 HC reduction in Jan 23 plan</text>
  </threadedComment>
  <threadedComment ref="B14" dT="2021-05-03T15:11:27.86" personId="{3AB40F2C-9A1D-4849-ABAE-6258FEBD3EE1}" id="{49F9E4D8-2512-49BE-ABFA-C4FF1DCD9EE3}">
    <text>NEw funding added in EXEC 22 plan</text>
  </threadedComment>
  <threadedComment ref="B22" dT="2021-01-28T18:18:01.48" personId="{3AB40F2C-9A1D-4849-ABAE-6258FEBD3EE1}" id="{AF8E3560-BF9B-445E-8D73-A4E4F8E58122}">
    <text>$1m removed in Jan 22 plan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4174-A37F-49D8-8D4B-7A1EC7CAE354}">
  <dimension ref="A1:N28"/>
  <sheetViews>
    <sheetView showGridLines="0" tabSelected="1" zoomScale="110" zoomScaleNormal="110" workbookViewId="0"/>
  </sheetViews>
  <sheetFormatPr defaultRowHeight="15" x14ac:dyDescent="0.25"/>
  <cols>
    <col min="1" max="1" width="58.85546875" customWidth="1"/>
    <col min="2" max="2" width="8.7109375" hidden="1" customWidth="1"/>
    <col min="3" max="3" width="12.7109375" bestFit="1" customWidth="1"/>
    <col min="4" max="4" width="15" customWidth="1"/>
    <col min="5" max="5" width="9.5703125" bestFit="1" customWidth="1"/>
    <col min="6" max="6" width="11" customWidth="1"/>
    <col min="7" max="7" width="9.5703125" bestFit="1" customWidth="1"/>
    <col min="8" max="8" width="11" customWidth="1"/>
    <col min="11" max="11" width="13.28515625" bestFit="1" customWidth="1"/>
    <col min="12" max="12" width="14.28515625" bestFit="1" customWidth="1"/>
    <col min="13" max="13" width="9.28515625" bestFit="1" customWidth="1"/>
    <col min="14" max="14" width="13.28515625" bestFit="1" customWidth="1"/>
  </cols>
  <sheetData>
    <row r="1" spans="1:14" ht="15.75" x14ac:dyDescent="0.25">
      <c r="A1" s="25" t="s">
        <v>33</v>
      </c>
      <c r="B1" s="26"/>
      <c r="C1" s="26"/>
      <c r="D1" s="26"/>
      <c r="E1" s="26"/>
      <c r="F1" s="26"/>
      <c r="G1" s="26"/>
      <c r="H1" s="27"/>
    </row>
    <row r="2" spans="1:14" ht="15.75" thickBot="1" x14ac:dyDescent="0.3">
      <c r="A2" s="36"/>
      <c r="B2" s="37" t="s">
        <v>7</v>
      </c>
      <c r="C2" s="37" t="s">
        <v>24</v>
      </c>
      <c r="D2" s="37" t="s">
        <v>25</v>
      </c>
      <c r="E2" s="38" t="s">
        <v>27</v>
      </c>
      <c r="F2" s="38" t="s">
        <v>28</v>
      </c>
      <c r="G2" s="38" t="s">
        <v>29</v>
      </c>
      <c r="H2" s="39" t="s">
        <v>30</v>
      </c>
    </row>
    <row r="3" spans="1:14" ht="15.75" thickBot="1" x14ac:dyDescent="0.3">
      <c r="A3" s="8"/>
      <c r="B3" s="21"/>
      <c r="C3" s="21"/>
      <c r="D3" s="21"/>
      <c r="H3" s="2"/>
    </row>
    <row r="4" spans="1:14" x14ac:dyDescent="0.25">
      <c r="A4" s="63" t="s">
        <v>32</v>
      </c>
      <c r="B4" s="41"/>
      <c r="C4" s="41"/>
      <c r="D4" s="41"/>
      <c r="E4" s="42"/>
      <c r="F4" s="42"/>
      <c r="G4" s="58"/>
      <c r="H4" s="43"/>
    </row>
    <row r="5" spans="1:14" x14ac:dyDescent="0.25">
      <c r="A5" s="6" t="s">
        <v>23</v>
      </c>
      <c r="B5" s="22">
        <f>5749228+22071+55258+3050-377000-362216+500</f>
        <v>5090891</v>
      </c>
      <c r="C5" s="62">
        <f>5749228+22071+3050-377000-362216+68716+67500-155285+44438</f>
        <v>5060502</v>
      </c>
      <c r="D5" s="62">
        <f>5749228+22071+3050-377000-362216+68716+67500+70000-310570+39629</f>
        <v>4970408</v>
      </c>
      <c r="E5" s="23">
        <v>205</v>
      </c>
      <c r="F5" s="20" t="s">
        <v>22</v>
      </c>
      <c r="G5" s="59">
        <v>212</v>
      </c>
      <c r="H5" s="5" t="s">
        <v>31</v>
      </c>
      <c r="I5" s="9"/>
      <c r="J5" s="1"/>
    </row>
    <row r="6" spans="1:14" x14ac:dyDescent="0.25">
      <c r="A6" s="6" t="s">
        <v>21</v>
      </c>
      <c r="B6" s="22">
        <v>1371380</v>
      </c>
      <c r="C6" s="50">
        <f>1371381+464378-67500-182500</f>
        <v>1585759</v>
      </c>
      <c r="D6" s="50">
        <f>1371381+464378-67500-182500</f>
        <v>1585759</v>
      </c>
      <c r="E6" s="23">
        <v>105</v>
      </c>
      <c r="F6" s="20" t="s">
        <v>11</v>
      </c>
      <c r="G6" s="59">
        <v>112</v>
      </c>
      <c r="H6" s="5">
        <v>9192</v>
      </c>
    </row>
    <row r="7" spans="1:14" ht="15.75" thickBot="1" x14ac:dyDescent="0.3">
      <c r="A7" s="44" t="s">
        <v>20</v>
      </c>
      <c r="B7" s="45">
        <f>SUM(B5:B6)</f>
        <v>6462271</v>
      </c>
      <c r="C7" s="51">
        <f>SUM(C5:C6)</f>
        <v>6646261</v>
      </c>
      <c r="D7" s="51">
        <f>SUM(D5:D6)</f>
        <v>6556167</v>
      </c>
      <c r="E7" s="46"/>
      <c r="F7" s="47"/>
      <c r="G7" s="60"/>
      <c r="H7" s="48"/>
    </row>
    <row r="8" spans="1:14" ht="15.75" thickBot="1" x14ac:dyDescent="0.3">
      <c r="A8" s="8"/>
      <c r="B8" s="22"/>
      <c r="C8" s="49"/>
      <c r="D8" s="49"/>
      <c r="G8" s="61"/>
      <c r="H8" s="2"/>
    </row>
    <row r="9" spans="1:14" x14ac:dyDescent="0.25">
      <c r="A9" s="40" t="s">
        <v>19</v>
      </c>
      <c r="B9" s="41"/>
      <c r="C9" s="52"/>
      <c r="D9" s="52"/>
      <c r="E9" s="42"/>
      <c r="F9" s="42"/>
      <c r="G9" s="58"/>
      <c r="H9" s="43"/>
      <c r="L9" s="1"/>
    </row>
    <row r="10" spans="1:14" x14ac:dyDescent="0.25">
      <c r="A10" s="6" t="s">
        <v>18</v>
      </c>
      <c r="B10" s="22">
        <f>907636+3815+539174</f>
        <v>1450625</v>
      </c>
      <c r="C10" s="49">
        <f>907636+3815+539175</f>
        <v>1450626</v>
      </c>
      <c r="D10" s="49">
        <f>907636+3815+539174</f>
        <v>1450625</v>
      </c>
      <c r="E10" s="23">
        <v>105</v>
      </c>
      <c r="F10" s="20" t="s">
        <v>11</v>
      </c>
      <c r="G10" s="59">
        <v>112</v>
      </c>
      <c r="H10" s="5">
        <v>9192</v>
      </c>
    </row>
    <row r="11" spans="1:14" ht="36" customHeight="1" x14ac:dyDescent="0.25">
      <c r="A11" s="7" t="s">
        <v>17</v>
      </c>
      <c r="B11" s="22">
        <f>500000+500000+65000+317266+176476+84664+195180+158226+3335288+45127</f>
        <v>5377227</v>
      </c>
      <c r="C11" s="49">
        <f>500000+500000+65000+317266+176476+84664+195180+158226+2335288+45129+1000000</f>
        <v>5377229</v>
      </c>
      <c r="D11" s="49">
        <f>500000+500000+65000+317266+176476+84664+195180+158226+2335288+45127+2269750+1000000</f>
        <v>7646977</v>
      </c>
      <c r="E11" s="23">
        <v>105</v>
      </c>
      <c r="F11" s="20" t="s">
        <v>11</v>
      </c>
      <c r="G11" s="59">
        <v>112</v>
      </c>
      <c r="H11" s="5">
        <v>9192</v>
      </c>
      <c r="K11" s="10"/>
      <c r="N11" s="11"/>
    </row>
    <row r="12" spans="1:14" x14ac:dyDescent="0.25">
      <c r="A12" s="6" t="s">
        <v>16</v>
      </c>
      <c r="B12" s="22">
        <v>1925400</v>
      </c>
      <c r="C12" s="49">
        <v>1925400</v>
      </c>
      <c r="D12" s="49">
        <v>1925400</v>
      </c>
      <c r="E12" s="23">
        <v>105</v>
      </c>
      <c r="F12" s="20" t="s">
        <v>11</v>
      </c>
      <c r="G12" s="59">
        <v>112</v>
      </c>
      <c r="H12" s="5">
        <v>9192</v>
      </c>
      <c r="K12" s="17"/>
      <c r="N12" s="11"/>
    </row>
    <row r="13" spans="1:14" x14ac:dyDescent="0.25">
      <c r="A13" s="6" t="s">
        <v>15</v>
      </c>
      <c r="B13" s="22">
        <v>1902705</v>
      </c>
      <c r="C13" s="49">
        <f>1902705</f>
        <v>1902705</v>
      </c>
      <c r="D13" s="49">
        <f>1902705-29338</f>
        <v>1873367</v>
      </c>
      <c r="E13" s="23">
        <v>105</v>
      </c>
      <c r="F13" s="20" t="s">
        <v>14</v>
      </c>
      <c r="G13" s="59">
        <v>112</v>
      </c>
      <c r="H13" s="5">
        <v>9193</v>
      </c>
    </row>
    <row r="14" spans="1:14" x14ac:dyDescent="0.25">
      <c r="A14" s="6" t="s">
        <v>13</v>
      </c>
      <c r="B14" s="22">
        <v>1150000</v>
      </c>
      <c r="C14" s="49">
        <f>1150000-354210</f>
        <v>795790</v>
      </c>
      <c r="D14" s="49">
        <v>1150000</v>
      </c>
      <c r="E14" s="23">
        <v>105</v>
      </c>
      <c r="F14" s="20" t="s">
        <v>11</v>
      </c>
      <c r="G14" s="59">
        <v>112</v>
      </c>
      <c r="H14" s="5">
        <v>9192</v>
      </c>
    </row>
    <row r="15" spans="1:14" x14ac:dyDescent="0.25">
      <c r="A15" s="6" t="s">
        <v>12</v>
      </c>
      <c r="B15" s="22">
        <v>1066922</v>
      </c>
      <c r="C15" s="49">
        <v>1066922</v>
      </c>
      <c r="D15" s="49">
        <f>1066922+186196</f>
        <v>1253118</v>
      </c>
      <c r="E15" s="23">
        <v>105</v>
      </c>
      <c r="F15" s="20" t="s">
        <v>11</v>
      </c>
      <c r="G15" s="59">
        <v>112</v>
      </c>
      <c r="H15" s="5">
        <v>9192</v>
      </c>
      <c r="L15" s="10"/>
    </row>
    <row r="16" spans="1:14" x14ac:dyDescent="0.25">
      <c r="A16" s="6" t="s">
        <v>26</v>
      </c>
      <c r="B16" s="22"/>
      <c r="C16" s="50">
        <v>0</v>
      </c>
      <c r="D16" s="50">
        <v>1130000</v>
      </c>
      <c r="E16" s="23">
        <v>105</v>
      </c>
      <c r="F16" s="20">
        <v>9190</v>
      </c>
      <c r="G16" s="59">
        <v>112</v>
      </c>
      <c r="H16" s="5">
        <v>9192</v>
      </c>
      <c r="L16" s="10"/>
    </row>
    <row r="17" spans="1:14" ht="15.75" thickBot="1" x14ac:dyDescent="0.3">
      <c r="A17" s="44" t="s">
        <v>10</v>
      </c>
      <c r="B17" s="45">
        <f>SUM(B10:B15)</f>
        <v>12872879</v>
      </c>
      <c r="C17" s="51">
        <f>SUM(C10:C15)</f>
        <v>12518672</v>
      </c>
      <c r="D17" s="51">
        <f>SUM(D10:D16)</f>
        <v>16429487</v>
      </c>
      <c r="E17" s="46"/>
      <c r="F17" s="47"/>
      <c r="G17" s="57"/>
      <c r="H17" s="48"/>
      <c r="K17" s="64"/>
      <c r="L17" s="65"/>
      <c r="M17" s="66"/>
    </row>
    <row r="18" spans="1:14" x14ac:dyDescent="0.25">
      <c r="A18" s="8"/>
      <c r="B18" s="22"/>
      <c r="C18" s="49"/>
      <c r="D18" s="49"/>
      <c r="H18" s="2"/>
      <c r="K18" s="12"/>
      <c r="L18" s="18"/>
      <c r="M18" s="13"/>
    </row>
    <row r="19" spans="1:14" x14ac:dyDescent="0.25">
      <c r="A19" s="4" t="s">
        <v>9</v>
      </c>
      <c r="B19" s="24">
        <f>B7+B17</f>
        <v>19335150</v>
      </c>
      <c r="C19" s="53">
        <f>C7+C17</f>
        <v>19164933</v>
      </c>
      <c r="D19" s="53">
        <f>D7+D17</f>
        <v>22985654</v>
      </c>
      <c r="H19" s="2"/>
      <c r="J19" s="1"/>
      <c r="K19" s="14"/>
      <c r="L19" s="19"/>
      <c r="M19" s="15"/>
      <c r="N19" s="16"/>
    </row>
    <row r="20" spans="1:14" ht="15.75" thickBot="1" x14ac:dyDescent="0.3">
      <c r="A20" s="4"/>
      <c r="B20" s="24"/>
      <c r="C20" s="53"/>
      <c r="D20" s="53"/>
      <c r="H20" s="2"/>
      <c r="L20" s="1"/>
    </row>
    <row r="21" spans="1:14" ht="15.75" thickBot="1" x14ac:dyDescent="0.3">
      <c r="A21" s="32" t="s">
        <v>8</v>
      </c>
      <c r="B21" s="33" t="s">
        <v>7</v>
      </c>
      <c r="C21" s="54" t="s">
        <v>24</v>
      </c>
      <c r="D21" s="54" t="s">
        <v>25</v>
      </c>
      <c r="E21" s="34" t="s">
        <v>27</v>
      </c>
      <c r="F21" s="34" t="s">
        <v>28</v>
      </c>
      <c r="G21" s="34" t="s">
        <v>29</v>
      </c>
      <c r="H21" s="35" t="s">
        <v>30</v>
      </c>
      <c r="L21" s="18"/>
      <c r="M21" s="18"/>
    </row>
    <row r="22" spans="1:14" x14ac:dyDescent="0.25">
      <c r="A22" s="6" t="s">
        <v>6</v>
      </c>
      <c r="B22" s="22">
        <f>7541982+346860-1038000</f>
        <v>6850842</v>
      </c>
      <c r="C22" s="49">
        <f>7541982+346860+363056</f>
        <v>8251898</v>
      </c>
      <c r="D22" s="49">
        <f>7541982+346860+363056-2269750</f>
        <v>5982148</v>
      </c>
      <c r="E22" s="20" t="s">
        <v>3</v>
      </c>
      <c r="F22" s="20" t="s">
        <v>5</v>
      </c>
      <c r="G22" s="20" t="s">
        <v>3</v>
      </c>
      <c r="H22" s="20" t="s">
        <v>5</v>
      </c>
      <c r="L22" s="18"/>
      <c r="M22" s="18"/>
    </row>
    <row r="23" spans="1:14" x14ac:dyDescent="0.25">
      <c r="A23" s="6" t="s">
        <v>4</v>
      </c>
      <c r="B23" s="22">
        <v>363055</v>
      </c>
      <c r="C23" s="49">
        <v>0</v>
      </c>
      <c r="D23" s="49">
        <v>0</v>
      </c>
      <c r="E23" s="20" t="s">
        <v>3</v>
      </c>
      <c r="F23" s="20" t="s">
        <v>2</v>
      </c>
      <c r="G23" s="20" t="s">
        <v>3</v>
      </c>
      <c r="H23" s="20" t="s">
        <v>2</v>
      </c>
      <c r="L23" s="18"/>
      <c r="M23" s="18"/>
    </row>
    <row r="24" spans="1:14" ht="15.75" thickBot="1" x14ac:dyDescent="0.3">
      <c r="A24" s="28" t="s">
        <v>1</v>
      </c>
      <c r="B24" s="29">
        <f>B22+B23</f>
        <v>7213897</v>
      </c>
      <c r="C24" s="55">
        <f>C22+C23</f>
        <v>8251898</v>
      </c>
      <c r="D24" s="55">
        <f>D22+D23</f>
        <v>5982148</v>
      </c>
      <c r="E24" s="30"/>
      <c r="F24" s="30"/>
      <c r="G24" s="30"/>
      <c r="H24" s="31"/>
    </row>
    <row r="25" spans="1:14" x14ac:dyDescent="0.25">
      <c r="A25" s="3"/>
      <c r="C25" s="56"/>
      <c r="D25" s="56"/>
      <c r="H25" s="2"/>
    </row>
    <row r="26" spans="1:14" ht="15.75" thickBot="1" x14ac:dyDescent="0.3">
      <c r="A26" s="28" t="s">
        <v>0</v>
      </c>
      <c r="B26" s="29">
        <f>B24+B19</f>
        <v>26549047</v>
      </c>
      <c r="C26" s="55">
        <f>C24+C19</f>
        <v>27416831</v>
      </c>
      <c r="D26" s="55">
        <f>D24+D19</f>
        <v>28967802</v>
      </c>
      <c r="E26" s="30"/>
      <c r="F26" s="30"/>
      <c r="G26" s="30"/>
      <c r="H26" s="31"/>
    </row>
    <row r="27" spans="1:14" x14ac:dyDescent="0.25">
      <c r="B27" s="1"/>
      <c r="C27" s="1"/>
      <c r="D27" s="1"/>
    </row>
    <row r="28" spans="1:14" x14ac:dyDescent="0.25">
      <c r="C28" s="1"/>
      <c r="D28" s="1"/>
    </row>
  </sheetData>
  <mergeCells count="1">
    <mergeCell ref="K17:M17"/>
  </mergeCells>
  <pageMargins left="0.7" right="0.7" top="0.75" bottom="0.75" header="0.3" footer="0.3"/>
  <pageSetup scale="70" orientation="portrait" r:id="rId1"/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31C2-EA6D-444B-8B6B-28262E22D40E}">
  <dimension ref="A1"/>
  <sheetViews>
    <sheetView workbookViewId="0">
      <selection activeCell="H31" sqref="H31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Exec Summary</vt:lpstr>
      <vt:lpstr>Sheet1</vt:lpstr>
      <vt:lpstr>'Exec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Brickner, John</dc:creator>
  <cp:lastModifiedBy>Brickner, John</cp:lastModifiedBy>
  <dcterms:created xsi:type="dcterms:W3CDTF">2022-01-26T17:25:27Z</dcterms:created>
  <dcterms:modified xsi:type="dcterms:W3CDTF">2023-05-05T17:49:32Z</dcterms:modified>
</cp:coreProperties>
</file>