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Y:\Plans By Fiscal Year\Fiscal Year 2022\FY22 January Plan\City Council\"/>
    </mc:Choice>
  </mc:AlternateContent>
  <xr:revisionPtr revIDLastSave="0" documentId="13_ncr:1_{6B637C33-98D9-4A47-A5DC-D5215B5A6166}" xr6:coauthVersionLast="44" xr6:coauthVersionMax="44" xr10:uidLastSave="{00000000-0000-0000-0000-000000000000}"/>
  <bookViews>
    <workbookView xWindow="-120" yWindow="-120" windowWidth="20730" windowHeight="11160" tabRatio="885" activeTab="1" xr2:uid="{00000000-000D-0000-FFFF-FFFF00000000}"/>
  </bookViews>
  <sheets>
    <sheet name="FY22 January Financial Plan" sheetId="1" r:id="rId1"/>
    <sheet name="FY22 HRA Structure January Fin " sheetId="9" r:id="rId2"/>
    <sheet name="FY21 OBA HRA Structure Adopted" sheetId="11" r:id="rId3"/>
    <sheet name="FY21 Expenses HRA" sheetId="6" r:id="rId4"/>
    <sheet name="FY22 HRA Structure" sheetId="10" r:id="rId5"/>
  </sheets>
  <definedNames>
    <definedName name="_xlnm._FilterDatabase" localSheetId="3" hidden="1">'FY21 Expenses HRA'!$A$5:$WVF$5</definedName>
    <definedName name="_xlnm.Print_Area" localSheetId="3">'FY21 Expenses HRA'!$A$1:$C$179</definedName>
    <definedName name="_xlnm.Print_Area" localSheetId="0">'FY22 January Financial Plan'!$A$1:$P$17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11" l="1"/>
  <c r="I17" i="1" l="1"/>
  <c r="G9" i="1"/>
  <c r="G7" i="1"/>
  <c r="I13" i="11"/>
  <c r="I19" i="11"/>
  <c r="I16" i="11"/>
  <c r="I38" i="11"/>
  <c r="I37" i="11"/>
  <c r="I36" i="11"/>
  <c r="I30" i="11"/>
  <c r="I31" i="9"/>
  <c r="I34" i="11"/>
  <c r="I32" i="11"/>
  <c r="I29" i="11"/>
  <c r="I27" i="11"/>
  <c r="I26" i="11"/>
  <c r="I25" i="11"/>
  <c r="I23" i="11"/>
  <c r="I21" i="11"/>
  <c r="I20" i="11"/>
  <c r="I18" i="11"/>
  <c r="I17" i="11"/>
  <c r="I15" i="11"/>
  <c r="I11" i="11"/>
  <c r="I10" i="11"/>
  <c r="I9" i="11"/>
  <c r="I8" i="11"/>
  <c r="I7" i="11"/>
  <c r="I19" i="9"/>
  <c r="I37" i="9"/>
  <c r="I20" i="9"/>
  <c r="I16" i="9"/>
  <c r="I36" i="9"/>
  <c r="I38" i="9"/>
  <c r="I35" i="9"/>
  <c r="K9" i="1"/>
  <c r="K13" i="1"/>
  <c r="K17" i="1"/>
  <c r="K11" i="1"/>
  <c r="H39" i="10"/>
  <c r="I7" i="10"/>
  <c r="C177" i="6"/>
  <c r="C86" i="6"/>
  <c r="C35" i="6"/>
  <c r="I32" i="9"/>
  <c r="I9" i="9"/>
  <c r="I21" i="9"/>
  <c r="I16" i="10"/>
  <c r="I37" i="10"/>
  <c r="I23" i="10"/>
  <c r="I20" i="10"/>
  <c r="I30" i="10"/>
  <c r="I29" i="10"/>
  <c r="I31" i="10"/>
  <c r="I36" i="10"/>
  <c r="I35" i="10"/>
  <c r="I34" i="10"/>
  <c r="I32" i="10"/>
  <c r="I27" i="10"/>
  <c r="I26" i="10"/>
  <c r="I25" i="10"/>
  <c r="I21" i="10"/>
  <c r="I18" i="10"/>
  <c r="I17" i="10"/>
  <c r="I15" i="10"/>
  <c r="I11" i="10"/>
  <c r="I10" i="10"/>
  <c r="I9" i="10"/>
  <c r="I8" i="10"/>
  <c r="I13" i="10"/>
  <c r="I13" i="1"/>
  <c r="K7" i="1"/>
  <c r="I7" i="1"/>
  <c r="I9" i="1"/>
  <c r="G11" i="1"/>
  <c r="G10" i="1"/>
  <c r="G8" i="1"/>
  <c r="G6" i="1"/>
  <c r="H7" i="1"/>
  <c r="G4" i="1"/>
  <c r="I6" i="1"/>
  <c r="I5" i="1"/>
  <c r="I18" i="9"/>
  <c r="I30" i="9"/>
  <c r="I29" i="9"/>
  <c r="I34" i="9"/>
  <c r="I27" i="9"/>
  <c r="I26" i="9"/>
  <c r="I23" i="9"/>
  <c r="I17" i="9"/>
  <c r="I15" i="9"/>
  <c r="I11" i="9"/>
  <c r="I10" i="9"/>
  <c r="I8" i="9"/>
  <c r="I13" i="9"/>
  <c r="I7" i="9"/>
  <c r="I25" i="9"/>
  <c r="H39" i="9"/>
  <c r="C113" i="6"/>
  <c r="C88" i="6"/>
  <c r="C7" i="6"/>
  <c r="C41" i="6"/>
  <c r="C8" i="6"/>
  <c r="C93" i="6"/>
  <c r="C136" i="6"/>
  <c r="C175" i="6"/>
  <c r="C83" i="6"/>
  <c r="C125" i="6"/>
  <c r="C99" i="6"/>
  <c r="C166" i="6"/>
  <c r="C55" i="6"/>
  <c r="C138" i="6"/>
  <c r="H13" i="1"/>
  <c r="H17" i="1"/>
  <c r="J13" i="1"/>
  <c r="J17" i="1"/>
  <c r="L13" i="1"/>
  <c r="L17" i="1"/>
  <c r="M13" i="1"/>
  <c r="N13" i="1"/>
  <c r="N17" i="1"/>
  <c r="O13" i="1"/>
  <c r="P13" i="1"/>
  <c r="P17" i="1"/>
  <c r="G13" i="1"/>
  <c r="O17" i="1"/>
  <c r="M17" i="1"/>
  <c r="G17" i="1"/>
</calcChain>
</file>

<file path=xl/sharedStrings.xml><?xml version="1.0" encoding="utf-8"?>
<sst xmlns="http://schemas.openxmlformats.org/spreadsheetml/2006/main" count="644" uniqueCount="151">
  <si>
    <t>FISCAL 2021</t>
  </si>
  <si>
    <t>FISCAL 2022</t>
  </si>
  <si>
    <t>FISCAL 2023</t>
  </si>
  <si>
    <t>U/A</t>
  </si>
  <si>
    <t>U/A  NAME</t>
  </si>
  <si>
    <t>BUDGET</t>
  </si>
  <si>
    <t xml:space="preserve"> BUDGET NAME</t>
  </si>
  <si>
    <t>OBJ</t>
  </si>
  <si>
    <t>OBJECT NAME</t>
  </si>
  <si>
    <t>ADOPTED BUD</t>
  </si>
  <si>
    <t>POS</t>
  </si>
  <si>
    <t>CURRENT BUD</t>
  </si>
  <si>
    <t>107</t>
  </si>
  <si>
    <t>LEGAL SERVICES - OTPS</t>
  </si>
  <si>
    <t>9454</t>
  </si>
  <si>
    <t>Anti Eviction Services</t>
  </si>
  <si>
    <t>100</t>
  </si>
  <si>
    <t>SUPPLIES + MATERIALS - GENERAL</t>
  </si>
  <si>
    <t>40X</t>
  </si>
  <si>
    <t>CONTRACTUAL SERVICES-GENERAL</t>
  </si>
  <si>
    <t>499</t>
  </si>
  <si>
    <t>OTHER EXPENSES - GENERAL</t>
  </si>
  <si>
    <t>650</t>
  </si>
  <si>
    <t>HOMELESS FAMILY SERVICES</t>
  </si>
  <si>
    <t>9455</t>
  </si>
  <si>
    <t>Access to Counsel</t>
  </si>
  <si>
    <t>9456</t>
  </si>
  <si>
    <t>Deportation Defense</t>
  </si>
  <si>
    <t>103</t>
  </si>
  <si>
    <t>PUBLIC ASSISTANCE - OTPS</t>
  </si>
  <si>
    <t>9453</t>
  </si>
  <si>
    <t xml:space="preserve">Sub-Total OTPS </t>
  </si>
  <si>
    <t>207</t>
  </si>
  <si>
    <t>LEGAL SERVICES - PS</t>
  </si>
  <si>
    <t>0343</t>
  </si>
  <si>
    <t>Legal Services - PS</t>
  </si>
  <si>
    <t>001</t>
  </si>
  <si>
    <t>FULL YEAR POSITIONS</t>
  </si>
  <si>
    <t xml:space="preserve">TOTAL Legal Services </t>
  </si>
  <si>
    <t>Source</t>
  </si>
  <si>
    <t>Program/Contract</t>
  </si>
  <si>
    <t xml:space="preserve">Budget </t>
  </si>
  <si>
    <t>Budget Name</t>
  </si>
  <si>
    <t>Obj</t>
  </si>
  <si>
    <t>Amount</t>
  </si>
  <si>
    <t>Comment</t>
  </si>
  <si>
    <t>Financial Plan FY21</t>
  </si>
  <si>
    <t xml:space="preserve">Subtotal </t>
  </si>
  <si>
    <t xml:space="preserve">OCJ </t>
  </si>
  <si>
    <t>Subtotal</t>
  </si>
  <si>
    <t>Immigrant Opportunity Initiative</t>
  </si>
  <si>
    <t>Indirect Cost (Nov 21 Plan)</t>
  </si>
  <si>
    <t>OCJ</t>
  </si>
  <si>
    <r>
      <rPr>
        <sz val="10.5"/>
        <rFont val="Calibri"/>
        <family val="2"/>
        <scheme val="minor"/>
      </rPr>
      <t>Homelessness Prevention Law Project /
Universal Access</t>
    </r>
  </si>
  <si>
    <t>Housing Help Program</t>
  </si>
  <si>
    <t>WorkPlace Rights</t>
  </si>
  <si>
    <t>City Council Allocation</t>
  </si>
  <si>
    <t>Community Service Block Grant</t>
  </si>
  <si>
    <t>Assigned Counsel Project for Seniors</t>
  </si>
  <si>
    <t>Financial Plan FY 21</t>
  </si>
  <si>
    <t>Financial Plan</t>
  </si>
  <si>
    <t>Allocated ActionNYC</t>
  </si>
  <si>
    <t>Budget Code</t>
  </si>
  <si>
    <t>Total</t>
  </si>
  <si>
    <t>Anti Eviction (FED)</t>
  </si>
  <si>
    <t>BoomHealth (Bronx Aids)</t>
  </si>
  <si>
    <t>9454-650-01</t>
  </si>
  <si>
    <t>Brooklyn Legal Services Corporation A</t>
  </si>
  <si>
    <t>9454-650</t>
  </si>
  <si>
    <t>CAMBA Legal Services</t>
  </si>
  <si>
    <t>Housing Conversation Coordinators</t>
  </si>
  <si>
    <t>Legal Services New York</t>
  </si>
  <si>
    <t>Mobilization for Justice Inc</t>
  </si>
  <si>
    <t>Neighborhood Association of Inter Cultural Affairs</t>
  </si>
  <si>
    <t>New York Legal Assistance Group</t>
  </si>
  <si>
    <t>Northern Manhattan Improvement Corp</t>
  </si>
  <si>
    <t>Riseboro Community Partnership Inc</t>
  </si>
  <si>
    <t>The Bronx Defenders</t>
  </si>
  <si>
    <t>The Legal Aid Society</t>
  </si>
  <si>
    <t>Urban Justice Center</t>
  </si>
  <si>
    <t>Total Anti Eviction</t>
  </si>
  <si>
    <t>Immigrant Opportunity Initiatives</t>
  </si>
  <si>
    <t xml:space="preserve">Total IOI </t>
  </si>
  <si>
    <t>CSBG-IMM</t>
  </si>
  <si>
    <t>Brooklyn Defender Services</t>
  </si>
  <si>
    <t>LSNYBronx Corporation Services</t>
  </si>
  <si>
    <t>Make the Road New York</t>
  </si>
  <si>
    <t>Queens Legal Services Corporation</t>
  </si>
  <si>
    <t>Sanctuary for Families, Inc.</t>
  </si>
  <si>
    <t>The Door-A Center for Alternatives, Inc.</t>
  </si>
  <si>
    <t>Total CSBG -IMM</t>
  </si>
  <si>
    <t>Anti-Eviction  (CTL)</t>
  </si>
  <si>
    <t>CUNY/MOIA Action NYC</t>
  </si>
  <si>
    <t>CUNY DACA/DAPA Legal Services</t>
  </si>
  <si>
    <t>9454-40X</t>
  </si>
  <si>
    <t>DACA/DAPA Legal Services</t>
  </si>
  <si>
    <t>Total CUNY/MOIA</t>
  </si>
  <si>
    <t>Anti-Eviction Court Based</t>
  </si>
  <si>
    <t>Anti Eviction, Victim of Harassment</t>
  </si>
  <si>
    <t>Legal Services NYC</t>
  </si>
  <si>
    <t>The Legal aid society</t>
  </si>
  <si>
    <t>CDBG COLA (CTL)</t>
  </si>
  <si>
    <t>Brooklyn Defender</t>
  </si>
  <si>
    <t>LSNYBronx Corporation</t>
  </si>
  <si>
    <t>Make The Road New York</t>
  </si>
  <si>
    <t>Northern Manhattan</t>
  </si>
  <si>
    <t>Queens Legal Services Corp</t>
  </si>
  <si>
    <t>Sanctuary for Families Inc</t>
  </si>
  <si>
    <t>The Door A Center</t>
  </si>
  <si>
    <t>Work Place Rights</t>
  </si>
  <si>
    <t xml:space="preserve">New Immigrant Community </t>
  </si>
  <si>
    <t>New York Community for Occupational Safety and Health</t>
  </si>
  <si>
    <t>Renaissance Technical Institute Inc.</t>
  </si>
  <si>
    <t>Legal Contracts - DFTA</t>
  </si>
  <si>
    <t>JASA Legal Services</t>
  </si>
  <si>
    <t>Legal Aid Society</t>
  </si>
  <si>
    <t>Legal Services for New York</t>
  </si>
  <si>
    <t>LSNY Bronx</t>
  </si>
  <si>
    <t>NYS Unified Court System</t>
  </si>
  <si>
    <t>Total DFTA Contracts</t>
  </si>
  <si>
    <t>Total Contracts</t>
  </si>
  <si>
    <t>Access to Council</t>
  </si>
  <si>
    <t>9455-650</t>
  </si>
  <si>
    <t>Total Access to Council</t>
  </si>
  <si>
    <t>9456-650</t>
  </si>
  <si>
    <t>Total Deportation Defense</t>
  </si>
  <si>
    <t>Grand Total*</t>
  </si>
  <si>
    <t>Program</t>
  </si>
  <si>
    <t>Indirect Cost (Nov Plan)</t>
  </si>
  <si>
    <t xml:space="preserve">Anti-Harassment Tenant Protection </t>
  </si>
  <si>
    <t>Legal Parity</t>
  </si>
  <si>
    <t>Universal Access PEG</t>
  </si>
  <si>
    <t>FY21</t>
  </si>
  <si>
    <t>Total Expenses</t>
  </si>
  <si>
    <t>FY22</t>
  </si>
  <si>
    <t>OCJ Budget as of  FY22 January Plan</t>
  </si>
  <si>
    <t>Financial Plan FY22</t>
  </si>
  <si>
    <t>Workplace Rights</t>
  </si>
  <si>
    <t>Financial Plan FY 22</t>
  </si>
  <si>
    <t>COLA/Wage Adjustment</t>
  </si>
  <si>
    <t>as of 1/31/2021</t>
  </si>
  <si>
    <t>Does not include $0.5m for DV Immigrant LS</t>
  </si>
  <si>
    <t>Note:</t>
  </si>
  <si>
    <t>Does not include $0.5m for DV Tenant Protection LS and $3.6m for AOTPS LS</t>
  </si>
  <si>
    <t xml:space="preserve">1) FY2021 and FY2022 do not include $3.62m in AOTPS and $1m for DV Legal Services </t>
  </si>
  <si>
    <t>2) $23.19m for Access to Council for FY22 is not yet allocated in object code 650</t>
  </si>
  <si>
    <t>$23.19m for Access to Council is not yet allocated for FY2022</t>
  </si>
  <si>
    <t xml:space="preserve">Fiscal 2022 January Plan - Legal Services </t>
  </si>
  <si>
    <t xml:space="preserve"> OCJ Funding Summary as of FY22 January</t>
  </si>
  <si>
    <t>OCJ Funding Summary as of FY21 Adopted</t>
  </si>
  <si>
    <t>Does not include $0.5m for DV Tenant Protection LS and $3.6m for AOTPS LS. $0.8m moded to AOTPS for Broadway Triangle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</si>
</sst>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.0_);_(&quot;$&quot;* \(#,##0.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10.5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.5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4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38" fontId="5" fillId="0" borderId="0" xfId="0" applyNumberFormat="1" applyFont="1" applyAlignment="1">
      <alignment vertical="top"/>
    </xf>
    <xf numFmtId="1" fontId="2" fillId="0" borderId="0" xfId="0" applyNumberFormat="1" applyFont="1"/>
    <xf numFmtId="38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0" fontId="8" fillId="0" borderId="0" xfId="0" applyFont="1" applyAlignment="1">
      <alignment vertical="top"/>
    </xf>
    <xf numFmtId="0" fontId="8" fillId="0" borderId="0" xfId="0" applyFont="1"/>
    <xf numFmtId="164" fontId="8" fillId="0" borderId="0" xfId="0" applyNumberFormat="1" applyFont="1"/>
    <xf numFmtId="0" fontId="8" fillId="0" borderId="0" xfId="1" applyNumberFormat="1" applyFont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1" fontId="2" fillId="0" borderId="0" xfId="0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/>
    <xf numFmtId="1" fontId="2" fillId="0" borderId="9" xfId="0" applyNumberFormat="1" applyFont="1" applyBorder="1" applyAlignment="1">
      <alignment horizontal="center"/>
    </xf>
    <xf numFmtId="0" fontId="0" fillId="0" borderId="9" xfId="0" applyBorder="1"/>
    <xf numFmtId="1" fontId="2" fillId="0" borderId="9" xfId="1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center"/>
    </xf>
    <xf numFmtId="5" fontId="0" fillId="2" borderId="8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 vertical="top" shrinkToFit="1"/>
    </xf>
    <xf numFmtId="0" fontId="7" fillId="3" borderId="0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/>
    </xf>
    <xf numFmtId="5" fontId="6" fillId="3" borderId="2" xfId="0" applyNumberFormat="1" applyFont="1" applyFill="1" applyBorder="1" applyAlignment="1">
      <alignment horizontal="center" vertical="top" shrinkToFit="1"/>
    </xf>
    <xf numFmtId="0" fontId="0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164" fontId="0" fillId="3" borderId="0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top" wrapText="1"/>
    </xf>
    <xf numFmtId="5" fontId="11" fillId="3" borderId="2" xfId="0" applyNumberFormat="1" applyFont="1" applyFill="1" applyBorder="1" applyAlignment="1">
      <alignment horizontal="center" vertical="top" shrinkToFit="1"/>
    </xf>
    <xf numFmtId="5" fontId="0" fillId="0" borderId="0" xfId="0" applyNumberFormat="1"/>
    <xf numFmtId="0" fontId="5" fillId="2" borderId="6" xfId="0" applyFont="1" applyFill="1" applyBorder="1" applyAlignment="1">
      <alignment horizontal="center" vertical="top"/>
    </xf>
    <xf numFmtId="1" fontId="6" fillId="3" borderId="1" xfId="0" applyNumberFormat="1" applyFont="1" applyFill="1" applyBorder="1" applyAlignment="1">
      <alignment horizontal="center" vertical="top" shrinkToFit="1"/>
    </xf>
    <xf numFmtId="1" fontId="11" fillId="3" borderId="1" xfId="0" applyNumberFormat="1" applyFont="1" applyFill="1" applyBorder="1" applyAlignment="1">
      <alignment horizontal="center" vertical="top" shrinkToFit="1"/>
    </xf>
    <xf numFmtId="1" fontId="6" fillId="3" borderId="3" xfId="0" applyNumberFormat="1" applyFont="1" applyFill="1" applyBorder="1" applyAlignment="1">
      <alignment horizontal="center" vertical="top" shrinkToFit="1"/>
    </xf>
    <xf numFmtId="0" fontId="7" fillId="3" borderId="4" xfId="0" applyFont="1" applyFill="1" applyBorder="1" applyAlignment="1">
      <alignment horizontal="center" vertical="top" wrapText="1"/>
    </xf>
    <xf numFmtId="1" fontId="6" fillId="3" borderId="4" xfId="0" applyNumberFormat="1" applyFont="1" applyFill="1" applyBorder="1" applyAlignment="1">
      <alignment horizontal="center" vertical="top" shrinkToFit="1"/>
    </xf>
    <xf numFmtId="164" fontId="0" fillId="3" borderId="4" xfId="0" applyNumberFormat="1" applyFont="1" applyFill="1" applyBorder="1" applyAlignment="1">
      <alignment horizontal="center"/>
    </xf>
    <xf numFmtId="5" fontId="6" fillId="3" borderId="5" xfId="0" applyNumberFormat="1" applyFont="1" applyFill="1" applyBorder="1" applyAlignment="1">
      <alignment horizontal="center" vertical="top" shrinkToFit="1"/>
    </xf>
    <xf numFmtId="0" fontId="12" fillId="0" borderId="0" xfId="0" applyFont="1" applyAlignment="1"/>
    <xf numFmtId="7" fontId="13" fillId="0" borderId="0" xfId="0" applyNumberFormat="1" applyFont="1" applyBorder="1" applyAlignment="1">
      <alignment horizontal="right"/>
    </xf>
    <xf numFmtId="0" fontId="14" fillId="0" borderId="0" xfId="0" applyFont="1" applyFill="1"/>
    <xf numFmtId="0" fontId="14" fillId="0" borderId="0" xfId="0" applyFont="1"/>
    <xf numFmtId="164" fontId="14" fillId="0" borderId="0" xfId="0" applyNumberFormat="1" applyFont="1"/>
    <xf numFmtId="164" fontId="14" fillId="0" borderId="0" xfId="0" applyNumberFormat="1" applyFont="1" applyFill="1"/>
    <xf numFmtId="0" fontId="0" fillId="0" borderId="0" xfId="0" applyFill="1"/>
    <xf numFmtId="0" fontId="14" fillId="0" borderId="0" xfId="0" applyFont="1" applyFill="1" applyAlignment="1"/>
    <xf numFmtId="164" fontId="14" fillId="0" borderId="0" xfId="0" applyNumberFormat="1" applyFont="1" applyFill="1" applyAlignment="1"/>
    <xf numFmtId="0" fontId="14" fillId="0" borderId="0" xfId="0" applyFont="1" applyAlignment="1"/>
    <xf numFmtId="164" fontId="14" fillId="0" borderId="0" xfId="0" applyNumberFormat="1" applyFont="1" applyAlignment="1"/>
    <xf numFmtId="164" fontId="0" fillId="0" borderId="0" xfId="0" applyNumberFormat="1" applyFill="1"/>
    <xf numFmtId="0" fontId="14" fillId="5" borderId="0" xfId="0" applyFont="1" applyFill="1"/>
    <xf numFmtId="164" fontId="14" fillId="5" borderId="0" xfId="0" applyNumberFormat="1" applyFont="1" applyFill="1"/>
    <xf numFmtId="0" fontId="14" fillId="5" borderId="0" xfId="0" applyFont="1" applyFill="1" applyAlignment="1"/>
    <xf numFmtId="164" fontId="14" fillId="5" borderId="0" xfId="0" applyNumberFormat="1" applyFont="1" applyFill="1" applyAlignment="1"/>
    <xf numFmtId="0" fontId="17" fillId="0" borderId="0" xfId="0" applyFont="1" applyAlignment="1"/>
    <xf numFmtId="165" fontId="0" fillId="0" borderId="0" xfId="0" applyNumberFormat="1" applyFill="1"/>
    <xf numFmtId="165" fontId="0" fillId="0" borderId="0" xfId="0" applyNumberFormat="1"/>
    <xf numFmtId="7" fontId="0" fillId="0" borderId="0" xfId="0" applyNumberFormat="1" applyAlignment="1">
      <alignment horizontal="right"/>
    </xf>
    <xf numFmtId="165" fontId="2" fillId="0" borderId="0" xfId="0" applyNumberFormat="1" applyFont="1"/>
    <xf numFmtId="0" fontId="5" fillId="3" borderId="3" xfId="0" applyFont="1" applyFill="1" applyBorder="1" applyAlignment="1">
      <alignment horizontal="center" vertical="top"/>
    </xf>
    <xf numFmtId="0" fontId="24" fillId="0" borderId="0" xfId="0" applyFont="1" applyFill="1"/>
    <xf numFmtId="0" fontId="13" fillId="0" borderId="13" xfId="0" applyFont="1" applyFill="1" applyBorder="1" applyAlignment="1"/>
    <xf numFmtId="164" fontId="13" fillId="4" borderId="13" xfId="0" applyNumberFormat="1" applyFont="1" applyFill="1" applyBorder="1" applyAlignment="1">
      <alignment horizontal="right"/>
    </xf>
    <xf numFmtId="165" fontId="2" fillId="0" borderId="13" xfId="0" applyNumberFormat="1" applyFont="1" applyFill="1" applyBorder="1" applyAlignment="1" applyProtection="1">
      <protection locked="0"/>
    </xf>
    <xf numFmtId="0" fontId="13" fillId="0" borderId="13" xfId="0" applyFont="1" applyFill="1" applyBorder="1" applyAlignment="1">
      <alignment horizontal="center"/>
    </xf>
    <xf numFmtId="165" fontId="0" fillId="0" borderId="13" xfId="0" applyNumberFormat="1" applyFill="1" applyBorder="1" applyAlignment="1" applyProtection="1">
      <protection locked="0"/>
    </xf>
    <xf numFmtId="0" fontId="14" fillId="0" borderId="13" xfId="0" applyFont="1" applyFill="1" applyBorder="1" applyAlignment="1">
      <alignment horizontal="left"/>
    </xf>
    <xf numFmtId="164" fontId="14" fillId="4" borderId="13" xfId="0" applyNumberFormat="1" applyFont="1" applyFill="1" applyBorder="1" applyAlignment="1">
      <alignment horizontal="center"/>
    </xf>
    <xf numFmtId="165" fontId="0" fillId="0" borderId="13" xfId="0" applyNumberFormat="1" applyBorder="1" applyAlignment="1" applyProtection="1">
      <protection locked="0"/>
    </xf>
    <xf numFmtId="0" fontId="14" fillId="0" borderId="13" xfId="0" applyFont="1" applyFill="1" applyBorder="1"/>
    <xf numFmtId="0" fontId="14" fillId="0" borderId="13" xfId="0" applyFont="1" applyFill="1" applyBorder="1" applyAlignment="1"/>
    <xf numFmtId="164" fontId="14" fillId="4" borderId="13" xfId="0" applyNumberFormat="1" applyFont="1" applyFill="1" applyBorder="1" applyAlignment="1">
      <alignment horizontal="right"/>
    </xf>
    <xf numFmtId="0" fontId="0" fillId="0" borderId="13" xfId="0" applyFill="1" applyBorder="1"/>
    <xf numFmtId="164" fontId="16" fillId="4" borderId="13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164" fontId="0" fillId="4" borderId="13" xfId="0" applyNumberFormat="1" applyFill="1" applyBorder="1" applyAlignment="1">
      <alignment horizontal="right"/>
    </xf>
    <xf numFmtId="0" fontId="18" fillId="0" borderId="13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right"/>
    </xf>
    <xf numFmtId="165" fontId="0" fillId="0" borderId="13" xfId="0" applyNumberFormat="1" applyFill="1" applyBorder="1"/>
    <xf numFmtId="0" fontId="13" fillId="0" borderId="13" xfId="0" applyFont="1" applyFill="1" applyBorder="1" applyAlignment="1">
      <alignment horizontal="left"/>
    </xf>
    <xf numFmtId="165" fontId="19" fillId="0" borderId="13" xfId="0" applyNumberFormat="1" applyFont="1" applyFill="1" applyBorder="1" applyAlignment="1">
      <alignment horizontal="right"/>
    </xf>
    <xf numFmtId="164" fontId="0" fillId="4" borderId="13" xfId="0" applyNumberForma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right"/>
    </xf>
    <xf numFmtId="0" fontId="0" fillId="0" borderId="13" xfId="0" applyBorder="1"/>
    <xf numFmtId="0" fontId="3" fillId="6" borderId="13" xfId="0" applyFont="1" applyFill="1" applyBorder="1"/>
    <xf numFmtId="0" fontId="0" fillId="6" borderId="13" xfId="0" applyFill="1" applyBorder="1"/>
    <xf numFmtId="165" fontId="23" fillId="6" borderId="13" xfId="0" applyNumberFormat="1" applyFont="1" applyFill="1" applyBorder="1"/>
    <xf numFmtId="0" fontId="13" fillId="7" borderId="13" xfId="0" applyFont="1" applyFill="1" applyBorder="1" applyAlignment="1">
      <alignment horizontal="center"/>
    </xf>
    <xf numFmtId="164" fontId="15" fillId="7" borderId="13" xfId="0" applyNumberFormat="1" applyFont="1" applyFill="1" applyBorder="1" applyAlignment="1">
      <alignment horizontal="right"/>
    </xf>
    <xf numFmtId="165" fontId="2" fillId="7" borderId="13" xfId="0" applyNumberFormat="1" applyFont="1" applyFill="1" applyBorder="1"/>
    <xf numFmtId="164" fontId="13" fillId="7" borderId="13" xfId="0" applyNumberFormat="1" applyFont="1" applyFill="1" applyBorder="1" applyAlignment="1">
      <alignment horizontal="right"/>
    </xf>
    <xf numFmtId="165" fontId="2" fillId="7" borderId="13" xfId="0" applyNumberFormat="1" applyFont="1" applyFill="1" applyBorder="1" applyAlignment="1" applyProtection="1">
      <protection locked="0"/>
    </xf>
    <xf numFmtId="0" fontId="13" fillId="7" borderId="13" xfId="0" applyFont="1" applyFill="1" applyBorder="1" applyAlignment="1">
      <alignment horizontal="right"/>
    </xf>
    <xf numFmtId="164" fontId="21" fillId="7" borderId="13" xfId="0" applyNumberFormat="1" applyFont="1" applyFill="1" applyBorder="1"/>
    <xf numFmtId="0" fontId="18" fillId="7" borderId="13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right"/>
    </xf>
    <xf numFmtId="164" fontId="0" fillId="7" borderId="13" xfId="0" applyNumberFormat="1" applyFill="1" applyBorder="1" applyAlignment="1">
      <alignment horizontal="right"/>
    </xf>
    <xf numFmtId="165" fontId="2" fillId="7" borderId="13" xfId="0" applyNumberFormat="1" applyFont="1" applyFill="1" applyBorder="1" applyAlignment="1">
      <alignment horizontal="right"/>
    </xf>
    <xf numFmtId="0" fontId="22" fillId="7" borderId="13" xfId="0" applyFont="1" applyFill="1" applyBorder="1" applyAlignment="1">
      <alignment horizontal="right"/>
    </xf>
    <xf numFmtId="164" fontId="22" fillId="7" borderId="13" xfId="0" applyNumberFormat="1" applyFont="1" applyFill="1" applyBorder="1" applyAlignment="1">
      <alignment horizontal="right"/>
    </xf>
    <xf numFmtId="165" fontId="19" fillId="7" borderId="13" xfId="0" applyNumberFormat="1" applyFont="1" applyFill="1" applyBorder="1" applyAlignment="1">
      <alignment horizontal="right"/>
    </xf>
    <xf numFmtId="164" fontId="15" fillId="7" borderId="13" xfId="0" applyNumberFormat="1" applyFont="1" applyFill="1" applyBorder="1"/>
    <xf numFmtId="7" fontId="13" fillId="7" borderId="13" xfId="0" applyNumberFormat="1" applyFont="1" applyFill="1" applyBorder="1" applyAlignment="1">
      <alignment horizontal="right"/>
    </xf>
    <xf numFmtId="0" fontId="13" fillId="8" borderId="13" xfId="0" applyFont="1" applyFill="1" applyBorder="1" applyAlignment="1">
      <alignment horizontal="center"/>
    </xf>
    <xf numFmtId="7" fontId="13" fillId="8" borderId="13" xfId="0" applyNumberFormat="1" applyFont="1" applyFill="1" applyBorder="1" applyAlignment="1">
      <alignment horizontal="center" wrapText="1"/>
    </xf>
    <xf numFmtId="14" fontId="25" fillId="6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center"/>
    </xf>
    <xf numFmtId="0" fontId="0" fillId="2" borderId="6" xfId="0" applyFill="1" applyBorder="1" applyAlignment="1">
      <alignment horizontal="center" wrapText="1"/>
    </xf>
    <xf numFmtId="1" fontId="6" fillId="3" borderId="14" xfId="0" applyNumberFormat="1" applyFont="1" applyFill="1" applyBorder="1" applyAlignment="1">
      <alignment horizontal="center" vertical="top" shrinkToFit="1"/>
    </xf>
    <xf numFmtId="0" fontId="5" fillId="2" borderId="1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5" fontId="6" fillId="3" borderId="2" xfId="0" applyNumberFormat="1" applyFont="1" applyFill="1" applyBorder="1" applyAlignment="1">
      <alignment horizontal="center" shrinkToFit="1"/>
    </xf>
    <xf numFmtId="165" fontId="14" fillId="0" borderId="0" xfId="0" applyNumberFormat="1" applyFont="1" applyAlignment="1"/>
    <xf numFmtId="0" fontId="0" fillId="2" borderId="16" xfId="0" applyFill="1" applyBorder="1" applyAlignment="1">
      <alignment horizontal="center"/>
    </xf>
    <xf numFmtId="0" fontId="5" fillId="2" borderId="16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/>
    </xf>
    <xf numFmtId="5" fontId="0" fillId="2" borderId="17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" fontId="6" fillId="3" borderId="16" xfId="0" applyNumberFormat="1" applyFont="1" applyFill="1" applyBorder="1" applyAlignment="1">
      <alignment horizontal="center" vertical="top" shrinkToFit="1"/>
    </xf>
    <xf numFmtId="0" fontId="7" fillId="3" borderId="15" xfId="0" applyFont="1" applyFill="1" applyBorder="1" applyAlignment="1">
      <alignment horizontal="center" vertical="top" wrapText="1"/>
    </xf>
    <xf numFmtId="1" fontId="6" fillId="3" borderId="15" xfId="0" applyNumberFormat="1" applyFont="1" applyFill="1" applyBorder="1" applyAlignment="1">
      <alignment horizontal="center" vertical="top" shrinkToFit="1"/>
    </xf>
    <xf numFmtId="0" fontId="10" fillId="3" borderId="15" xfId="0" applyFont="1" applyFill="1" applyBorder="1" applyAlignment="1">
      <alignment horizontal="center" vertical="top" wrapText="1"/>
    </xf>
    <xf numFmtId="5" fontId="11" fillId="3" borderId="17" xfId="0" applyNumberFormat="1" applyFont="1" applyFill="1" applyBorder="1" applyAlignment="1">
      <alignment horizontal="center" vertical="top" shrinkToFi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5" fontId="27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 wrapText="1" indent="1"/>
    </xf>
    <xf numFmtId="0" fontId="27" fillId="0" borderId="0" xfId="0" applyFont="1" applyAlignment="1">
      <alignment horizontal="left" vertical="center" wrapText="1" indent="3"/>
    </xf>
    <xf numFmtId="164" fontId="0" fillId="3" borderId="4" xfId="0" applyNumberFormat="1" applyFill="1" applyBorder="1" applyAlignment="1">
      <alignment horizontal="center"/>
    </xf>
    <xf numFmtId="0" fontId="5" fillId="2" borderId="18" xfId="0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center" vertical="top"/>
    </xf>
    <xf numFmtId="0" fontId="0" fillId="2" borderId="19" xfId="0" applyFill="1" applyBorder="1" applyAlignment="1">
      <alignment horizontal="center"/>
    </xf>
    <xf numFmtId="5" fontId="0" fillId="2" borderId="20" xfId="0" applyNumberFormat="1" applyFill="1" applyBorder="1" applyAlignment="1">
      <alignment horizontal="center"/>
    </xf>
    <xf numFmtId="1" fontId="6" fillId="3" borderId="21" xfId="0" applyNumberFormat="1" applyFont="1" applyFill="1" applyBorder="1" applyAlignment="1">
      <alignment horizontal="center" vertical="top" shrinkToFit="1"/>
    </xf>
    <xf numFmtId="0" fontId="7" fillId="3" borderId="22" xfId="0" applyFont="1" applyFill="1" applyBorder="1" applyAlignment="1">
      <alignment horizontal="center" vertical="top" wrapText="1"/>
    </xf>
    <xf numFmtId="1" fontId="6" fillId="3" borderId="22" xfId="0" applyNumberFormat="1" applyFont="1" applyFill="1" applyBorder="1" applyAlignment="1">
      <alignment horizontal="center" vertical="top" shrinkToFit="1"/>
    </xf>
    <xf numFmtId="0" fontId="10" fillId="3" borderId="22" xfId="0" applyFont="1" applyFill="1" applyBorder="1" applyAlignment="1">
      <alignment horizontal="center" vertical="top" wrapText="1"/>
    </xf>
    <xf numFmtId="5" fontId="11" fillId="3" borderId="23" xfId="0" applyNumberFormat="1" applyFont="1" applyFill="1" applyBorder="1" applyAlignment="1">
      <alignment horizontal="center" vertical="top" shrinkToFit="1"/>
    </xf>
    <xf numFmtId="1" fontId="6" fillId="3" borderId="18" xfId="0" applyNumberFormat="1" applyFont="1" applyFill="1" applyBorder="1" applyAlignment="1">
      <alignment horizontal="center" vertical="top" shrinkToFit="1"/>
    </xf>
    <xf numFmtId="0" fontId="7" fillId="3" borderId="19" xfId="0" applyFont="1" applyFill="1" applyBorder="1" applyAlignment="1">
      <alignment horizontal="center" vertical="top" wrapText="1"/>
    </xf>
    <xf numFmtId="1" fontId="6" fillId="3" borderId="19" xfId="0" applyNumberFormat="1" applyFont="1" applyFill="1" applyBorder="1" applyAlignment="1">
      <alignment horizontal="center" vertical="top" shrinkToFit="1"/>
    </xf>
    <xf numFmtId="0" fontId="10" fillId="3" borderId="19" xfId="0" applyFont="1" applyFill="1" applyBorder="1" applyAlignment="1">
      <alignment horizontal="center" vertical="top" wrapText="1"/>
    </xf>
    <xf numFmtId="5" fontId="6" fillId="3" borderId="20" xfId="0" applyNumberFormat="1" applyFont="1" applyFill="1" applyBorder="1" applyAlignment="1">
      <alignment horizontal="center" vertical="top" shrinkToFit="1"/>
    </xf>
    <xf numFmtId="0" fontId="5" fillId="2" borderId="0" xfId="0" applyFont="1" applyFill="1" applyBorder="1" applyAlignment="1">
      <alignment horizontal="center" vertical="top"/>
    </xf>
    <xf numFmtId="5" fontId="0" fillId="2" borderId="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top" wrapText="1"/>
    </xf>
    <xf numFmtId="0" fontId="0" fillId="3" borderId="19" xfId="0" applyFill="1" applyBorder="1" applyAlignment="1">
      <alignment horizontal="center"/>
    </xf>
    <xf numFmtId="0" fontId="0" fillId="3" borderId="19" xfId="0" applyFill="1" applyBorder="1" applyAlignment="1">
      <alignment horizontal="center" vertical="top" wrapText="1"/>
    </xf>
    <xf numFmtId="164" fontId="0" fillId="2" borderId="19" xfId="0" applyNumberFormat="1" applyFill="1" applyBorder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7" fillId="3" borderId="21" xfId="0" applyFont="1" applyFill="1" applyBorder="1" applyAlignment="1">
      <alignment horizontal="center" vertical="top" wrapText="1"/>
    </xf>
    <xf numFmtId="165" fontId="0" fillId="0" borderId="2" xfId="0" applyNumberFormat="1" applyBorder="1" applyProtection="1">
      <protection locked="0"/>
    </xf>
    <xf numFmtId="165" fontId="0" fillId="9" borderId="2" xfId="0" applyNumberFormat="1" applyFill="1" applyBorder="1" applyProtection="1">
      <protection locked="0"/>
    </xf>
    <xf numFmtId="165" fontId="0" fillId="0" borderId="2" xfId="0" applyNumberFormat="1" applyFill="1" applyBorder="1" applyProtection="1">
      <protection locked="0"/>
    </xf>
    <xf numFmtId="165" fontId="0" fillId="6" borderId="2" xfId="0" applyNumberFormat="1" applyFill="1" applyBorder="1" applyProtection="1">
      <protection locked="0"/>
    </xf>
    <xf numFmtId="1" fontId="11" fillId="3" borderId="24" xfId="0" applyNumberFormat="1" applyFont="1" applyFill="1" applyBorder="1" applyAlignment="1">
      <alignment horizontal="center" vertical="top" shrinkToFit="1"/>
    </xf>
    <xf numFmtId="0" fontId="0" fillId="2" borderId="18" xfId="0" applyFill="1" applyBorder="1" applyAlignment="1">
      <alignment horizontal="center" vertical="top"/>
    </xf>
    <xf numFmtId="0" fontId="0" fillId="3" borderId="25" xfId="0" applyFill="1" applyBorder="1" applyAlignment="1">
      <alignment horizontal="center"/>
    </xf>
    <xf numFmtId="1" fontId="6" fillId="3" borderId="25" xfId="0" applyNumberFormat="1" applyFont="1" applyFill="1" applyBorder="1" applyAlignment="1">
      <alignment horizontal="center" vertical="top" shrinkToFit="1"/>
    </xf>
    <xf numFmtId="0" fontId="0" fillId="3" borderId="26" xfId="0" applyFont="1" applyFill="1" applyBorder="1" applyAlignment="1">
      <alignment horizontal="center" vertical="top" wrapText="1"/>
    </xf>
    <xf numFmtId="1" fontId="6" fillId="3" borderId="26" xfId="0" applyNumberFormat="1" applyFont="1" applyFill="1" applyBorder="1" applyAlignment="1">
      <alignment horizontal="center" vertical="top" shrinkToFit="1"/>
    </xf>
    <xf numFmtId="0" fontId="7" fillId="3" borderId="26" xfId="0" applyFont="1" applyFill="1" applyBorder="1" applyAlignment="1">
      <alignment horizontal="center" vertical="top" wrapText="1"/>
    </xf>
    <xf numFmtId="0" fontId="0" fillId="3" borderId="26" xfId="0" applyFont="1" applyFill="1" applyBorder="1" applyAlignment="1">
      <alignment horizontal="center"/>
    </xf>
    <xf numFmtId="5" fontId="6" fillId="3" borderId="27" xfId="0" applyNumberFormat="1" applyFont="1" applyFill="1" applyBorder="1" applyAlignment="1">
      <alignment horizontal="center" vertical="top" shrinkToFit="1"/>
    </xf>
    <xf numFmtId="0" fontId="0" fillId="2" borderId="18" xfId="0" applyFill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0" fillId="3" borderId="26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/>
    </xf>
    <xf numFmtId="5" fontId="2" fillId="2" borderId="17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5" fontId="0" fillId="0" borderId="11" xfId="0" applyNumberFormat="1" applyBorder="1"/>
    <xf numFmtId="0" fontId="0" fillId="0" borderId="12" xfId="0" applyBorder="1"/>
    <xf numFmtId="0" fontId="28" fillId="0" borderId="11" xfId="0" applyFont="1" applyBorder="1"/>
    <xf numFmtId="0" fontId="0" fillId="0" borderId="0" xfId="0" applyAlignment="1">
      <alignment horizontal="left"/>
    </xf>
    <xf numFmtId="0" fontId="28" fillId="0" borderId="11" xfId="0" applyFont="1" applyBorder="1" applyAlignment="1">
      <alignment wrapText="1"/>
    </xf>
    <xf numFmtId="6" fontId="0" fillId="0" borderId="0" xfId="0" applyNumberFormat="1"/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5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22"/>
  <sheetViews>
    <sheetView zoomScale="115" zoomScaleNormal="115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I19" sqref="I19"/>
    </sheetView>
  </sheetViews>
  <sheetFormatPr defaultRowHeight="15" x14ac:dyDescent="0.25"/>
  <cols>
    <col min="1" max="1" width="6.28515625" style="7" customWidth="1"/>
    <col min="2" max="2" width="15.140625" hidden="1" customWidth="1"/>
    <col min="3" max="3" width="8.28515625" bestFit="1" customWidth="1"/>
    <col min="4" max="4" width="20.140625" bestFit="1" customWidth="1"/>
    <col min="5" max="5" width="4.28515625" bestFit="1" customWidth="1"/>
    <col min="6" max="6" width="32.5703125" customWidth="1"/>
    <col min="7" max="7" width="14.85546875" style="1" bestFit="1" customWidth="1"/>
    <col min="8" max="8" width="8.42578125" style="6" bestFit="1" customWidth="1"/>
    <col min="9" max="9" width="14.85546875" style="1" bestFit="1" customWidth="1"/>
    <col min="10" max="10" width="8.42578125" style="6" bestFit="1" customWidth="1"/>
    <col min="11" max="11" width="14.85546875" style="1" bestFit="1" customWidth="1"/>
    <col min="12" max="12" width="8.42578125" style="6" bestFit="1" customWidth="1"/>
    <col min="13" max="13" width="15.7109375" style="1" hidden="1" customWidth="1"/>
    <col min="14" max="14" width="8.42578125" style="6" hidden="1" customWidth="1"/>
    <col min="15" max="15" width="15.7109375" style="1" hidden="1" customWidth="1"/>
    <col min="16" max="16" width="8.42578125" style="6" hidden="1" customWidth="1"/>
    <col min="17" max="17" width="13.28515625" bestFit="1" customWidth="1"/>
  </cols>
  <sheetData>
    <row r="1" spans="1:17" ht="18.75" x14ac:dyDescent="0.3">
      <c r="A1" s="202" t="s">
        <v>147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7" x14ac:dyDescent="0.25">
      <c r="G2" s="203" t="s">
        <v>0</v>
      </c>
      <c r="H2" s="203"/>
      <c r="I2" s="203"/>
      <c r="J2" s="5"/>
      <c r="K2" s="126" t="s">
        <v>1</v>
      </c>
      <c r="L2" s="5"/>
      <c r="M2" s="126" t="s">
        <v>1</v>
      </c>
      <c r="N2" s="5"/>
      <c r="O2" s="126" t="s">
        <v>2</v>
      </c>
      <c r="P2" s="5"/>
    </row>
    <row r="3" spans="1:17" x14ac:dyDescent="0.25">
      <c r="A3" s="8" t="s">
        <v>3</v>
      </c>
      <c r="B3" s="8" t="s">
        <v>4</v>
      </c>
      <c r="C3" t="s">
        <v>5</v>
      </c>
      <c r="D3" t="s">
        <v>6</v>
      </c>
      <c r="E3" t="s">
        <v>7</v>
      </c>
      <c r="F3" t="s">
        <v>8</v>
      </c>
      <c r="G3" s="126" t="s">
        <v>9</v>
      </c>
      <c r="H3" s="5" t="s">
        <v>10</v>
      </c>
      <c r="I3" s="126" t="s">
        <v>11</v>
      </c>
      <c r="J3" s="5" t="s">
        <v>10</v>
      </c>
      <c r="K3" s="126" t="s">
        <v>5</v>
      </c>
      <c r="L3" s="5" t="s">
        <v>10</v>
      </c>
      <c r="M3" s="126" t="s">
        <v>5</v>
      </c>
      <c r="N3" s="5" t="s">
        <v>10</v>
      </c>
      <c r="O3" s="126" t="s">
        <v>5</v>
      </c>
      <c r="P3" s="5" t="s">
        <v>10</v>
      </c>
    </row>
    <row r="4" spans="1:17" x14ac:dyDescent="0.25">
      <c r="A4" s="10" t="s">
        <v>12</v>
      </c>
      <c r="B4" s="9" t="s">
        <v>13</v>
      </c>
      <c r="C4" t="s">
        <v>14</v>
      </c>
      <c r="D4" t="s">
        <v>15</v>
      </c>
      <c r="E4" t="s">
        <v>16</v>
      </c>
      <c r="F4" t="s">
        <v>17</v>
      </c>
      <c r="G4" s="1">
        <f>0</f>
        <v>0</v>
      </c>
      <c r="H4" s="6">
        <v>0</v>
      </c>
      <c r="I4" s="1">
        <v>0</v>
      </c>
      <c r="J4" s="6">
        <v>0</v>
      </c>
      <c r="K4" s="1">
        <v>0</v>
      </c>
      <c r="L4" s="6">
        <v>0</v>
      </c>
      <c r="M4" s="1">
        <v>0</v>
      </c>
      <c r="N4" s="6">
        <v>0</v>
      </c>
      <c r="O4" s="1">
        <v>0</v>
      </c>
      <c r="P4" s="6">
        <v>0</v>
      </c>
    </row>
    <row r="5" spans="1:17" x14ac:dyDescent="0.25">
      <c r="A5" s="10" t="s">
        <v>12</v>
      </c>
      <c r="B5" s="9" t="s">
        <v>13</v>
      </c>
      <c r="C5" t="s">
        <v>14</v>
      </c>
      <c r="D5" t="s">
        <v>15</v>
      </c>
      <c r="E5" t="s">
        <v>18</v>
      </c>
      <c r="F5" t="s">
        <v>19</v>
      </c>
      <c r="G5" s="1">
        <v>0</v>
      </c>
      <c r="H5" s="6">
        <v>0</v>
      </c>
      <c r="I5" s="1">
        <f>4337370</f>
        <v>4337370</v>
      </c>
      <c r="J5" s="6">
        <v>0</v>
      </c>
      <c r="K5" s="1">
        <v>0</v>
      </c>
      <c r="L5" s="6">
        <v>0</v>
      </c>
      <c r="M5" s="1">
        <v>0</v>
      </c>
      <c r="N5" s="6">
        <v>0</v>
      </c>
      <c r="O5" s="1">
        <v>0</v>
      </c>
      <c r="P5" s="6">
        <v>0</v>
      </c>
    </row>
    <row r="6" spans="1:17" x14ac:dyDescent="0.25">
      <c r="A6" s="10" t="s">
        <v>12</v>
      </c>
      <c r="B6" s="9" t="s">
        <v>13</v>
      </c>
      <c r="C6" t="s">
        <v>14</v>
      </c>
      <c r="D6" t="s">
        <v>15</v>
      </c>
      <c r="E6" t="s">
        <v>20</v>
      </c>
      <c r="F6" t="s">
        <v>21</v>
      </c>
      <c r="G6" s="1">
        <f>1226136</f>
        <v>1226136</v>
      </c>
      <c r="H6" s="6">
        <v>0</v>
      </c>
      <c r="I6" s="1">
        <f>0</f>
        <v>0</v>
      </c>
      <c r="J6" s="6">
        <v>0</v>
      </c>
      <c r="K6" s="1">
        <v>1226136</v>
      </c>
      <c r="L6" s="6">
        <v>0</v>
      </c>
      <c r="M6" s="1">
        <v>1226136</v>
      </c>
      <c r="N6" s="6">
        <v>0</v>
      </c>
      <c r="O6" s="1">
        <v>1226136</v>
      </c>
      <c r="P6" s="6">
        <v>0</v>
      </c>
      <c r="Q6" s="1"/>
    </row>
    <row r="7" spans="1:17" s="18" customFormat="1" x14ac:dyDescent="0.25">
      <c r="A7" s="22" t="s">
        <v>12</v>
      </c>
      <c r="B7" s="17" t="s">
        <v>13</v>
      </c>
      <c r="C7" s="18" t="s">
        <v>14</v>
      </c>
      <c r="D7" s="18" t="s">
        <v>15</v>
      </c>
      <c r="E7" s="18" t="s">
        <v>22</v>
      </c>
      <c r="F7" s="18" t="s">
        <v>23</v>
      </c>
      <c r="G7" s="19">
        <f>104196525</f>
        <v>104196525</v>
      </c>
      <c r="H7" s="20">
        <f>139</f>
        <v>139</v>
      </c>
      <c r="I7" s="19">
        <f>100280791</f>
        <v>100280791</v>
      </c>
      <c r="J7" s="20">
        <v>138</v>
      </c>
      <c r="K7" s="19">
        <f>70311975</f>
        <v>70311975</v>
      </c>
      <c r="L7" s="20">
        <v>76</v>
      </c>
      <c r="M7" s="19">
        <v>70429060</v>
      </c>
      <c r="N7" s="20">
        <v>76</v>
      </c>
      <c r="O7" s="19">
        <v>70429060</v>
      </c>
      <c r="P7" s="20">
        <v>76</v>
      </c>
      <c r="Q7" s="1"/>
    </row>
    <row r="8" spans="1:17" x14ac:dyDescent="0.25">
      <c r="A8" s="10" t="s">
        <v>12</v>
      </c>
      <c r="B8" s="9" t="s">
        <v>13</v>
      </c>
      <c r="C8" t="s">
        <v>24</v>
      </c>
      <c r="D8" t="s">
        <v>25</v>
      </c>
      <c r="E8" t="s">
        <v>20</v>
      </c>
      <c r="F8" t="s">
        <v>21</v>
      </c>
      <c r="G8" s="1">
        <f>2082359</f>
        <v>2082359</v>
      </c>
      <c r="H8" s="6">
        <v>0</v>
      </c>
      <c r="I8" s="1">
        <v>2082359</v>
      </c>
      <c r="J8" s="6">
        <v>0</v>
      </c>
      <c r="K8" s="1">
        <v>2082359</v>
      </c>
      <c r="L8" s="6">
        <v>0</v>
      </c>
      <c r="M8" s="1">
        <v>2082359</v>
      </c>
      <c r="N8" s="6">
        <v>0</v>
      </c>
      <c r="O8" s="1">
        <v>2082359</v>
      </c>
      <c r="P8" s="6">
        <v>0</v>
      </c>
      <c r="Q8" s="1"/>
    </row>
    <row r="9" spans="1:17" x14ac:dyDescent="0.25">
      <c r="A9" s="10" t="s">
        <v>12</v>
      </c>
      <c r="B9" s="9" t="s">
        <v>13</v>
      </c>
      <c r="C9" t="s">
        <v>24</v>
      </c>
      <c r="D9" t="s">
        <v>25</v>
      </c>
      <c r="E9" t="s">
        <v>22</v>
      </c>
      <c r="F9" t="s">
        <v>23</v>
      </c>
      <c r="G9" s="1">
        <f>74259367</f>
        <v>74259367</v>
      </c>
      <c r="H9" s="6">
        <v>0</v>
      </c>
      <c r="I9" s="1">
        <f>66259367</f>
        <v>66259367</v>
      </c>
      <c r="J9" s="6">
        <v>0</v>
      </c>
      <c r="K9" s="1">
        <f>82759367</f>
        <v>82759367</v>
      </c>
      <c r="L9" s="6">
        <v>0</v>
      </c>
      <c r="M9" s="1">
        <v>82958214</v>
      </c>
      <c r="N9" s="6">
        <v>0</v>
      </c>
      <c r="O9" s="1">
        <v>82958214</v>
      </c>
      <c r="P9" s="6">
        <v>0</v>
      </c>
      <c r="Q9" s="1"/>
    </row>
    <row r="10" spans="1:17" x14ac:dyDescent="0.25">
      <c r="A10" s="10" t="s">
        <v>12</v>
      </c>
      <c r="B10" s="9" t="s">
        <v>13</v>
      </c>
      <c r="C10" t="s">
        <v>26</v>
      </c>
      <c r="D10" t="s">
        <v>27</v>
      </c>
      <c r="E10" t="s">
        <v>20</v>
      </c>
      <c r="F10" t="s">
        <v>21</v>
      </c>
      <c r="G10" s="1">
        <f>358685</f>
        <v>358685</v>
      </c>
      <c r="H10" s="6">
        <v>0</v>
      </c>
      <c r="I10" s="1">
        <v>358685</v>
      </c>
      <c r="J10" s="6">
        <v>0</v>
      </c>
      <c r="K10" s="1">
        <v>358685</v>
      </c>
      <c r="L10" s="6">
        <v>0</v>
      </c>
      <c r="M10" s="1">
        <v>358685</v>
      </c>
      <c r="N10" s="6">
        <v>0</v>
      </c>
      <c r="O10" s="1">
        <v>358685</v>
      </c>
      <c r="P10" s="6">
        <v>0</v>
      </c>
      <c r="Q10" s="1"/>
    </row>
    <row r="11" spans="1:17" x14ac:dyDescent="0.25">
      <c r="A11" s="10" t="s">
        <v>12</v>
      </c>
      <c r="B11" s="9" t="s">
        <v>13</v>
      </c>
      <c r="C11" t="s">
        <v>26</v>
      </c>
      <c r="D11" t="s">
        <v>27</v>
      </c>
      <c r="E11" t="s">
        <v>22</v>
      </c>
      <c r="F11" t="s">
        <v>23</v>
      </c>
      <c r="G11" s="1">
        <f>13785314</f>
        <v>13785314</v>
      </c>
      <c r="H11" s="6">
        <v>0</v>
      </c>
      <c r="I11" s="1">
        <v>13785314</v>
      </c>
      <c r="J11" s="6">
        <v>0</v>
      </c>
      <c r="K11" s="1">
        <f>13785314</f>
        <v>13785314</v>
      </c>
      <c r="L11" s="6">
        <v>0</v>
      </c>
      <c r="M11" s="1">
        <v>13819565</v>
      </c>
      <c r="N11" s="6">
        <v>0</v>
      </c>
      <c r="O11" s="1">
        <v>13819565</v>
      </c>
      <c r="P11" s="6">
        <v>0</v>
      </c>
      <c r="Q11" s="1"/>
    </row>
    <row r="12" spans="1:17" s="3" customFormat="1" x14ac:dyDescent="0.25">
      <c r="A12" s="14" t="s">
        <v>28</v>
      </c>
      <c r="B12" s="9" t="s">
        <v>29</v>
      </c>
      <c r="C12" s="9" t="s">
        <v>30</v>
      </c>
      <c r="D12" s="9" t="s">
        <v>15</v>
      </c>
      <c r="E12" s="9" t="s">
        <v>22</v>
      </c>
      <c r="F12" s="9" t="s">
        <v>23</v>
      </c>
      <c r="G12" s="11">
        <v>3124562</v>
      </c>
      <c r="H12" s="13">
        <v>1</v>
      </c>
      <c r="I12" s="11">
        <v>3124562</v>
      </c>
      <c r="J12" s="13">
        <v>1</v>
      </c>
      <c r="K12" s="11">
        <v>3124562</v>
      </c>
      <c r="L12" s="13">
        <v>1</v>
      </c>
      <c r="M12" s="11">
        <v>3124562</v>
      </c>
      <c r="N12" s="13">
        <v>1</v>
      </c>
      <c r="O12" s="11">
        <v>3124562</v>
      </c>
      <c r="P12" s="13">
        <v>1</v>
      </c>
      <c r="Q12" s="1"/>
    </row>
    <row r="13" spans="1:17" x14ac:dyDescent="0.25">
      <c r="A13" s="26"/>
      <c r="B13" s="25"/>
      <c r="C13" s="25"/>
      <c r="D13" s="25"/>
      <c r="E13" s="25"/>
      <c r="F13" s="26" t="s">
        <v>31</v>
      </c>
      <c r="G13" s="27">
        <f>SUM(G4:G12)</f>
        <v>199032948</v>
      </c>
      <c r="H13" s="28">
        <f t="shared" ref="H13:P13" si="0">SUM(H4:H12)</f>
        <v>140</v>
      </c>
      <c r="I13" s="27">
        <f>SUM(I4:I12)</f>
        <v>190228448</v>
      </c>
      <c r="J13" s="28">
        <f t="shared" si="0"/>
        <v>139</v>
      </c>
      <c r="K13" s="27">
        <f>SUM(K4:K12)</f>
        <v>173648398</v>
      </c>
      <c r="L13" s="28">
        <f t="shared" si="0"/>
        <v>77</v>
      </c>
      <c r="M13" s="2">
        <f t="shared" si="0"/>
        <v>173998581</v>
      </c>
      <c r="N13" s="23">
        <f t="shared" si="0"/>
        <v>77</v>
      </c>
      <c r="O13" s="2">
        <f t="shared" si="0"/>
        <v>173998581</v>
      </c>
      <c r="P13" s="23">
        <f t="shared" si="0"/>
        <v>77</v>
      </c>
      <c r="Q13" s="49"/>
    </row>
    <row r="14" spans="1:17" x14ac:dyDescent="0.25">
      <c r="A14" s="4"/>
      <c r="B14" s="3"/>
      <c r="C14" s="3"/>
      <c r="D14" s="3"/>
      <c r="E14" s="3"/>
      <c r="F14" s="4"/>
      <c r="G14" s="2"/>
      <c r="H14" s="12"/>
      <c r="I14" s="2"/>
      <c r="J14" s="12"/>
      <c r="K14" s="2"/>
      <c r="L14" s="12"/>
      <c r="M14" s="2"/>
      <c r="N14" s="12"/>
      <c r="O14" s="2"/>
      <c r="P14" s="12"/>
    </row>
    <row r="15" spans="1:17" x14ac:dyDescent="0.25">
      <c r="A15" s="7" t="s">
        <v>32</v>
      </c>
      <c r="B15" t="s">
        <v>33</v>
      </c>
      <c r="C15" t="s">
        <v>34</v>
      </c>
      <c r="D15" t="s">
        <v>35</v>
      </c>
      <c r="E15" t="s">
        <v>36</v>
      </c>
      <c r="F15" t="s">
        <v>37</v>
      </c>
      <c r="G15" s="1">
        <v>3222032</v>
      </c>
      <c r="H15" s="6">
        <v>56</v>
      </c>
      <c r="I15" s="1">
        <v>3222032</v>
      </c>
      <c r="J15" s="6">
        <v>56</v>
      </c>
      <c r="K15" s="1">
        <v>3222065</v>
      </c>
      <c r="L15" s="6">
        <v>56</v>
      </c>
      <c r="M15" s="1">
        <v>3222065</v>
      </c>
      <c r="N15" s="6">
        <v>56</v>
      </c>
      <c r="O15" s="1">
        <v>3222065</v>
      </c>
      <c r="P15" s="6">
        <v>56</v>
      </c>
    </row>
    <row r="17" spans="1:17" x14ac:dyDescent="0.25">
      <c r="A17" s="31"/>
      <c r="B17" s="29"/>
      <c r="C17" s="29"/>
      <c r="D17" s="29"/>
      <c r="E17" s="29"/>
      <c r="F17" s="26" t="s">
        <v>38</v>
      </c>
      <c r="G17" s="27">
        <f>SUM(G13,G15)</f>
        <v>202254980</v>
      </c>
      <c r="H17" s="30">
        <f>H13+H15</f>
        <v>196</v>
      </c>
      <c r="I17" s="27">
        <f>SUM(I13,I15)</f>
        <v>193450480</v>
      </c>
      <c r="J17" s="30">
        <f>J13+J15</f>
        <v>195</v>
      </c>
      <c r="K17" s="27">
        <f>SUM(K13,K15)</f>
        <v>176870463</v>
      </c>
      <c r="L17" s="30">
        <f>L13+L15</f>
        <v>133</v>
      </c>
      <c r="M17" s="2">
        <f>SUM(M13,M15)</f>
        <v>177220646</v>
      </c>
      <c r="N17" s="24">
        <f>N13+N15</f>
        <v>133</v>
      </c>
      <c r="O17" s="2">
        <f>SUM(O13,O15)</f>
        <v>177220646</v>
      </c>
      <c r="P17" s="24">
        <f>P13+P15</f>
        <v>133</v>
      </c>
    </row>
    <row r="19" spans="1:17" x14ac:dyDescent="0.25">
      <c r="A19" s="4" t="s">
        <v>142</v>
      </c>
      <c r="Q19" s="1"/>
    </row>
    <row r="20" spans="1:17" x14ac:dyDescent="0.25">
      <c r="A20" s="199" t="s">
        <v>144</v>
      </c>
      <c r="Q20" s="1"/>
    </row>
    <row r="21" spans="1:17" x14ac:dyDescent="0.25">
      <c r="A21" s="199" t="s">
        <v>145</v>
      </c>
    </row>
    <row r="22" spans="1:17" x14ac:dyDescent="0.25">
      <c r="Q22" s="201"/>
    </row>
  </sheetData>
  <mergeCells count="2">
    <mergeCell ref="A1:P1"/>
    <mergeCell ref="G2:I2"/>
  </mergeCells>
  <pageMargins left="0.25" right="0.25" top="0.75" bottom="0.75" header="0.3" footer="0.3"/>
  <pageSetup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C18F7-4E00-4530-AB19-21E9D42AAF9D}">
  <dimension ref="B2:K40"/>
  <sheetViews>
    <sheetView tabSelected="1" workbookViewId="0">
      <selection activeCell="J31" sqref="J31"/>
    </sheetView>
  </sheetViews>
  <sheetFormatPr defaultRowHeight="15" x14ac:dyDescent="0.25"/>
  <cols>
    <col min="2" max="2" width="22.5703125" customWidth="1"/>
    <col min="4" max="4" width="30" customWidth="1"/>
    <col min="6" max="6" width="21.7109375" customWidth="1"/>
    <col min="9" max="9" width="12.7109375" bestFit="1" customWidth="1"/>
    <col min="10" max="10" width="41" customWidth="1"/>
    <col min="11" max="11" width="12.85546875" bestFit="1" customWidth="1"/>
  </cols>
  <sheetData>
    <row r="2" spans="2:10" ht="18.75" x14ac:dyDescent="0.3">
      <c r="B2" s="202" t="s">
        <v>132</v>
      </c>
      <c r="C2" s="202"/>
      <c r="D2" s="202"/>
      <c r="E2" s="202"/>
      <c r="F2" s="202"/>
      <c r="G2" s="202"/>
      <c r="H2" s="202"/>
      <c r="I2" s="202"/>
    </row>
    <row r="3" spans="2:10" ht="15.75" x14ac:dyDescent="0.25">
      <c r="B3" s="206" t="s">
        <v>148</v>
      </c>
      <c r="C3" s="206"/>
      <c r="D3" s="206"/>
      <c r="E3" s="206"/>
      <c r="F3" s="206"/>
      <c r="G3" s="206"/>
      <c r="H3" s="206"/>
      <c r="I3" s="206"/>
    </row>
    <row r="4" spans="2:10" x14ac:dyDescent="0.25">
      <c r="B4" s="1"/>
      <c r="C4" s="6"/>
      <c r="D4" s="21"/>
      <c r="E4" s="16"/>
      <c r="F4" s="21"/>
      <c r="G4" s="1"/>
      <c r="H4" s="6"/>
      <c r="I4" s="1"/>
    </row>
    <row r="5" spans="2:10" ht="15.75" thickBot="1" x14ac:dyDescent="0.3">
      <c r="B5" s="4" t="s">
        <v>39</v>
      </c>
      <c r="C5" s="3" t="s">
        <v>3</v>
      </c>
      <c r="D5" s="5" t="s">
        <v>40</v>
      </c>
      <c r="E5" s="2" t="s">
        <v>41</v>
      </c>
      <c r="F5" s="5" t="s">
        <v>42</v>
      </c>
      <c r="G5" s="4" t="s">
        <v>43</v>
      </c>
      <c r="H5" s="207" t="s">
        <v>44</v>
      </c>
      <c r="I5" s="207"/>
      <c r="J5" s="4" t="s">
        <v>45</v>
      </c>
    </row>
    <row r="6" spans="2:10" ht="15.75" hidden="1" thickBot="1" x14ac:dyDescent="0.3">
      <c r="B6" s="133" t="s">
        <v>46</v>
      </c>
      <c r="C6" s="134" t="s">
        <v>12</v>
      </c>
      <c r="D6" s="135"/>
      <c r="E6" s="136" t="s">
        <v>26</v>
      </c>
      <c r="F6" s="136" t="s">
        <v>27</v>
      </c>
      <c r="G6" s="136" t="s">
        <v>22</v>
      </c>
      <c r="H6" s="136"/>
      <c r="I6" s="137">
        <v>13819565</v>
      </c>
    </row>
    <row r="7" spans="2:10" x14ac:dyDescent="0.25">
      <c r="B7" s="133"/>
      <c r="C7" s="134"/>
      <c r="D7" s="135"/>
      <c r="E7" s="136"/>
      <c r="F7" s="192"/>
      <c r="G7" s="136"/>
      <c r="H7" s="192" t="s">
        <v>49</v>
      </c>
      <c r="I7" s="193">
        <f>SUM(I8:I9)</f>
        <v>13785314</v>
      </c>
      <c r="J7" s="194"/>
    </row>
    <row r="8" spans="2:10" ht="15" customHeight="1" x14ac:dyDescent="0.25">
      <c r="B8" s="36" t="s">
        <v>48</v>
      </c>
      <c r="C8" s="51">
        <v>107</v>
      </c>
      <c r="D8" s="38" t="s">
        <v>50</v>
      </c>
      <c r="E8" s="37">
        <v>9456</v>
      </c>
      <c r="F8" s="37" t="s">
        <v>27</v>
      </c>
      <c r="G8" s="37">
        <v>650</v>
      </c>
      <c r="H8" s="47"/>
      <c r="I8" s="40">
        <f>13728064</f>
        <v>13728064</v>
      </c>
      <c r="J8" s="195"/>
    </row>
    <row r="9" spans="2:10" ht="15.75" thickBot="1" x14ac:dyDescent="0.3">
      <c r="B9" s="36"/>
      <c r="C9" s="51"/>
      <c r="D9" s="38"/>
      <c r="E9" s="37">
        <v>9456</v>
      </c>
      <c r="F9" s="37" t="s">
        <v>128</v>
      </c>
      <c r="G9" s="37">
        <v>650</v>
      </c>
      <c r="H9" s="47"/>
      <c r="I9" s="40">
        <f>91501-34251</f>
        <v>57250</v>
      </c>
      <c r="J9" s="195"/>
    </row>
    <row r="10" spans="2:10" ht="15.75" hidden="1" thickBot="1" x14ac:dyDescent="0.3">
      <c r="B10" s="32" t="s">
        <v>46</v>
      </c>
      <c r="C10" s="50" t="s">
        <v>12</v>
      </c>
      <c r="D10" s="33"/>
      <c r="E10" s="34">
        <v>9456</v>
      </c>
      <c r="F10" s="34" t="s">
        <v>27</v>
      </c>
      <c r="G10" s="34">
        <v>499</v>
      </c>
      <c r="H10" s="34"/>
      <c r="I10" s="35">
        <f>358685</f>
        <v>358685</v>
      </c>
      <c r="J10" s="195"/>
    </row>
    <row r="11" spans="2:10" ht="16.5" thickTop="1" thickBot="1" x14ac:dyDescent="0.3">
      <c r="B11" s="180" t="s">
        <v>48</v>
      </c>
      <c r="C11" s="181">
        <v>107</v>
      </c>
      <c r="D11" s="184" t="s">
        <v>130</v>
      </c>
      <c r="E11" s="183">
        <v>9456</v>
      </c>
      <c r="F11" s="183" t="s">
        <v>27</v>
      </c>
      <c r="G11" s="183">
        <v>499</v>
      </c>
      <c r="H11" s="191"/>
      <c r="I11" s="186">
        <f>358685</f>
        <v>358685</v>
      </c>
      <c r="J11" s="196"/>
    </row>
    <row r="12" spans="2:10" ht="16.5" hidden="1" thickTop="1" thickBot="1" x14ac:dyDescent="0.3">
      <c r="B12" s="190" t="s">
        <v>46</v>
      </c>
      <c r="C12" s="152" t="s">
        <v>12</v>
      </c>
      <c r="D12" s="153"/>
      <c r="E12" s="154" t="s">
        <v>14</v>
      </c>
      <c r="F12" s="154" t="s">
        <v>15</v>
      </c>
      <c r="G12" s="154" t="s">
        <v>22</v>
      </c>
      <c r="H12" s="154"/>
      <c r="I12" s="155">
        <v>61929060</v>
      </c>
      <c r="J12" s="196"/>
    </row>
    <row r="13" spans="2:10" ht="15.75" thickTop="1" x14ac:dyDescent="0.25">
      <c r="B13" s="36"/>
      <c r="C13" s="51"/>
      <c r="D13" s="38"/>
      <c r="E13" s="37"/>
      <c r="F13" s="38"/>
      <c r="G13" s="37"/>
      <c r="H13" s="47" t="s">
        <v>49</v>
      </c>
      <c r="I13" s="48">
        <f>SUM(I14:I21)</f>
        <v>94396584</v>
      </c>
      <c r="J13" s="195"/>
    </row>
    <row r="14" spans="2:10" ht="17.25" customHeight="1" x14ac:dyDescent="0.25">
      <c r="B14" s="36"/>
      <c r="C14" s="51">
        <v>107</v>
      </c>
      <c r="D14" s="38" t="s">
        <v>50</v>
      </c>
      <c r="E14" s="37">
        <v>9454</v>
      </c>
      <c r="F14" s="38" t="s">
        <v>15</v>
      </c>
      <c r="G14" s="37">
        <v>650</v>
      </c>
      <c r="H14" s="39"/>
      <c r="I14" s="40">
        <v>5937691</v>
      </c>
      <c r="J14" s="198" t="s">
        <v>141</v>
      </c>
    </row>
    <row r="15" spans="2:10" ht="26.25" customHeight="1" x14ac:dyDescent="0.25">
      <c r="B15" s="36"/>
      <c r="C15" s="51">
        <v>107</v>
      </c>
      <c r="D15" s="41" t="s">
        <v>53</v>
      </c>
      <c r="E15" s="37">
        <v>9454</v>
      </c>
      <c r="F15" s="38" t="s">
        <v>15</v>
      </c>
      <c r="G15" s="37">
        <v>650</v>
      </c>
      <c r="H15" s="39"/>
      <c r="I15" s="131">
        <f>10554358</f>
        <v>10554358</v>
      </c>
      <c r="J15" s="195"/>
    </row>
    <row r="16" spans="2:10" ht="42.75" customHeight="1" x14ac:dyDescent="0.25">
      <c r="B16" s="36"/>
      <c r="C16" s="51">
        <v>107</v>
      </c>
      <c r="D16" s="38" t="s">
        <v>129</v>
      </c>
      <c r="E16" s="37">
        <v>9454</v>
      </c>
      <c r="F16" s="38" t="s">
        <v>15</v>
      </c>
      <c r="G16" s="37">
        <v>650</v>
      </c>
      <c r="H16" s="39"/>
      <c r="I16" s="40">
        <f>41927830-800000</f>
        <v>41127830</v>
      </c>
      <c r="J16" s="200" t="s">
        <v>150</v>
      </c>
    </row>
    <row r="17" spans="2:11" x14ac:dyDescent="0.25">
      <c r="B17" s="36"/>
      <c r="C17" s="51">
        <v>107</v>
      </c>
      <c r="D17" s="38" t="s">
        <v>54</v>
      </c>
      <c r="E17" s="37">
        <v>9454</v>
      </c>
      <c r="F17" s="38" t="s">
        <v>15</v>
      </c>
      <c r="G17" s="37">
        <v>650</v>
      </c>
      <c r="H17" s="39"/>
      <c r="I17" s="40">
        <f>3000000</f>
        <v>3000000</v>
      </c>
      <c r="J17" s="195"/>
    </row>
    <row r="18" spans="2:11" x14ac:dyDescent="0.25">
      <c r="B18" s="36"/>
      <c r="C18" s="51">
        <v>107</v>
      </c>
      <c r="D18" s="42" t="s">
        <v>55</v>
      </c>
      <c r="E18" s="37">
        <v>9454</v>
      </c>
      <c r="F18" s="38" t="s">
        <v>15</v>
      </c>
      <c r="G18" s="37">
        <v>650</v>
      </c>
      <c r="H18" s="39"/>
      <c r="I18" s="40">
        <f>0</f>
        <v>0</v>
      </c>
      <c r="J18" s="195"/>
    </row>
    <row r="19" spans="2:11" x14ac:dyDescent="0.25">
      <c r="B19" s="36"/>
      <c r="C19" s="51">
        <v>107</v>
      </c>
      <c r="D19" s="42" t="s">
        <v>56</v>
      </c>
      <c r="E19" s="37">
        <v>9454</v>
      </c>
      <c r="F19" s="38" t="s">
        <v>15</v>
      </c>
      <c r="G19" s="37">
        <v>650</v>
      </c>
      <c r="H19" s="39"/>
      <c r="I19" s="40">
        <f>32785000</f>
        <v>32785000</v>
      </c>
      <c r="J19" s="195"/>
    </row>
    <row r="20" spans="2:11" x14ac:dyDescent="0.25">
      <c r="B20" s="36"/>
      <c r="C20" s="51">
        <v>107</v>
      </c>
      <c r="D20" s="42" t="s">
        <v>139</v>
      </c>
      <c r="E20" s="37">
        <v>9454</v>
      </c>
      <c r="F20" s="38" t="s">
        <v>15</v>
      </c>
      <c r="G20" s="37"/>
      <c r="H20" s="39"/>
      <c r="I20" s="40">
        <f>796000</f>
        <v>796000</v>
      </c>
      <c r="J20" s="195"/>
    </row>
    <row r="21" spans="2:11" ht="15.75" thickBot="1" x14ac:dyDescent="0.3">
      <c r="B21" s="36"/>
      <c r="C21" s="51">
        <v>107</v>
      </c>
      <c r="D21" s="38" t="s">
        <v>51</v>
      </c>
      <c r="E21" s="37">
        <v>9454</v>
      </c>
      <c r="F21" s="38" t="s">
        <v>15</v>
      </c>
      <c r="G21" s="37">
        <v>650</v>
      </c>
      <c r="H21" s="39"/>
      <c r="I21" s="40">
        <f>312790-117085</f>
        <v>195705</v>
      </c>
      <c r="J21" s="195"/>
    </row>
    <row r="22" spans="2:11" ht="15.75" hidden="1" thickBot="1" x14ac:dyDescent="0.3">
      <c r="B22" s="32" t="s">
        <v>46</v>
      </c>
      <c r="C22" s="50">
        <v>107</v>
      </c>
      <c r="D22" s="33"/>
      <c r="E22" s="34">
        <v>9454</v>
      </c>
      <c r="F22" s="34" t="s">
        <v>15</v>
      </c>
      <c r="G22" s="34">
        <v>499</v>
      </c>
      <c r="H22" s="34"/>
      <c r="I22" s="35">
        <v>1226136</v>
      </c>
      <c r="J22" s="196"/>
    </row>
    <row r="23" spans="2:11" ht="16.5" thickTop="1" thickBot="1" x14ac:dyDescent="0.3">
      <c r="B23" s="180" t="s">
        <v>52</v>
      </c>
      <c r="C23" s="181">
        <v>107</v>
      </c>
      <c r="D23" s="184" t="s">
        <v>130</v>
      </c>
      <c r="E23" s="183">
        <v>9454</v>
      </c>
      <c r="F23" s="184" t="s">
        <v>15</v>
      </c>
      <c r="G23" s="183">
        <v>499</v>
      </c>
      <c r="H23" s="185"/>
      <c r="I23" s="186">
        <f>1226136</f>
        <v>1226136</v>
      </c>
      <c r="J23" s="195"/>
    </row>
    <row r="24" spans="2:11" ht="16.5" hidden="1" thickTop="1" thickBot="1" x14ac:dyDescent="0.3">
      <c r="B24" s="190" t="s">
        <v>46</v>
      </c>
      <c r="C24" s="152">
        <v>103</v>
      </c>
      <c r="D24" s="153"/>
      <c r="E24" s="154">
        <v>9453</v>
      </c>
      <c r="F24" s="154" t="s">
        <v>15</v>
      </c>
      <c r="G24" s="154" t="s">
        <v>22</v>
      </c>
      <c r="H24" s="154"/>
      <c r="I24" s="155">
        <v>3124562</v>
      </c>
      <c r="J24" s="196"/>
    </row>
    <row r="25" spans="2:11" ht="15.75" thickTop="1" x14ac:dyDescent="0.25">
      <c r="B25" s="128" t="s">
        <v>52</v>
      </c>
      <c r="C25" s="38"/>
      <c r="D25" s="38"/>
      <c r="E25" s="37"/>
      <c r="F25" s="38"/>
      <c r="G25" s="37"/>
      <c r="H25" s="47" t="s">
        <v>49</v>
      </c>
      <c r="I25" s="48">
        <f>I27+I26</f>
        <v>3124562</v>
      </c>
      <c r="J25" s="196"/>
    </row>
    <row r="26" spans="2:11" x14ac:dyDescent="0.25">
      <c r="B26" s="36" t="s">
        <v>52</v>
      </c>
      <c r="C26" s="51">
        <v>103</v>
      </c>
      <c r="D26" s="38" t="s">
        <v>57</v>
      </c>
      <c r="E26" s="37">
        <v>9453</v>
      </c>
      <c r="F26" s="38" t="s">
        <v>15</v>
      </c>
      <c r="G26" s="37">
        <v>650</v>
      </c>
      <c r="H26" s="39"/>
      <c r="I26" s="40">
        <f>2131062</f>
        <v>2131062</v>
      </c>
      <c r="J26" s="196"/>
    </row>
    <row r="27" spans="2:11" ht="29.25" thickBot="1" x14ac:dyDescent="0.3">
      <c r="B27" s="188" t="s">
        <v>52</v>
      </c>
      <c r="C27" s="161">
        <v>103</v>
      </c>
      <c r="D27" s="162" t="s">
        <v>58</v>
      </c>
      <c r="E27" s="163">
        <v>9453</v>
      </c>
      <c r="F27" s="162" t="s">
        <v>15</v>
      </c>
      <c r="G27" s="163">
        <v>650</v>
      </c>
      <c r="H27" s="189"/>
      <c r="I27" s="165">
        <f>993500</f>
        <v>993500</v>
      </c>
      <c r="J27" s="196"/>
    </row>
    <row r="28" spans="2:11" ht="16.5" hidden="1" thickTop="1" thickBot="1" x14ac:dyDescent="0.3">
      <c r="B28" s="187" t="s">
        <v>59</v>
      </c>
      <c r="C28" s="152" t="s">
        <v>12</v>
      </c>
      <c r="D28" s="153"/>
      <c r="E28" s="154" t="s">
        <v>24</v>
      </c>
      <c r="F28" s="154" t="s">
        <v>25</v>
      </c>
      <c r="G28" s="154" t="s">
        <v>22</v>
      </c>
      <c r="H28" s="154"/>
      <c r="I28" s="155">
        <v>82958214</v>
      </c>
      <c r="J28" s="196"/>
    </row>
    <row r="29" spans="2:11" ht="15.75" thickTop="1" x14ac:dyDescent="0.25">
      <c r="B29" s="36" t="s">
        <v>52</v>
      </c>
      <c r="C29" s="52"/>
      <c r="D29" s="41"/>
      <c r="E29" s="37"/>
      <c r="F29" s="38"/>
      <c r="G29" s="37"/>
      <c r="H29" s="47" t="s">
        <v>49</v>
      </c>
      <c r="I29" s="48">
        <f>SUM(I30:I32)</f>
        <v>66259367</v>
      </c>
      <c r="J29" s="196"/>
    </row>
    <row r="30" spans="2:11" ht="42.75" x14ac:dyDescent="0.25">
      <c r="B30" s="36"/>
      <c r="C30" s="51">
        <v>107</v>
      </c>
      <c r="D30" s="41" t="s">
        <v>53</v>
      </c>
      <c r="E30" s="37">
        <v>9455</v>
      </c>
      <c r="F30" s="38" t="s">
        <v>25</v>
      </c>
      <c r="G30" s="37">
        <v>650</v>
      </c>
      <c r="H30" s="39"/>
      <c r="I30" s="40">
        <f>70134000+12293000</f>
        <v>82427000</v>
      </c>
      <c r="J30" s="196"/>
      <c r="K30" s="49"/>
    </row>
    <row r="31" spans="2:11" x14ac:dyDescent="0.25">
      <c r="B31" s="36"/>
      <c r="C31" s="51">
        <v>107</v>
      </c>
      <c r="D31" s="41" t="s">
        <v>131</v>
      </c>
      <c r="E31" s="37">
        <v>9455</v>
      </c>
      <c r="F31" s="38" t="s">
        <v>25</v>
      </c>
      <c r="G31" s="37">
        <v>650</v>
      </c>
      <c r="H31" s="39"/>
      <c r="I31" s="40">
        <f>-8500000-8000000</f>
        <v>-16500000</v>
      </c>
      <c r="J31" s="195"/>
    </row>
    <row r="32" spans="2:11" ht="17.25" customHeight="1" thickBot="1" x14ac:dyDescent="0.3">
      <c r="B32" s="36"/>
      <c r="C32" s="51">
        <v>107</v>
      </c>
      <c r="D32" s="41" t="s">
        <v>51</v>
      </c>
      <c r="E32" s="37">
        <v>9455</v>
      </c>
      <c r="F32" s="38" t="s">
        <v>25</v>
      </c>
      <c r="G32" s="37">
        <v>650</v>
      </c>
      <c r="H32" s="39"/>
      <c r="I32" s="40">
        <f>531214-198847</f>
        <v>332367</v>
      </c>
      <c r="J32" s="196"/>
    </row>
    <row r="33" spans="2:10" ht="15.75" hidden="1" thickBot="1" x14ac:dyDescent="0.3">
      <c r="B33" s="127" t="s">
        <v>59</v>
      </c>
      <c r="C33" s="50" t="s">
        <v>12</v>
      </c>
      <c r="D33" s="33"/>
      <c r="E33" s="34" t="s">
        <v>24</v>
      </c>
      <c r="F33" s="34" t="s">
        <v>25</v>
      </c>
      <c r="G33" s="34">
        <v>499</v>
      </c>
      <c r="H33" s="34"/>
      <c r="I33" s="35">
        <v>2082359</v>
      </c>
      <c r="J33" s="195"/>
    </row>
    <row r="34" spans="2:10" ht="16.5" thickTop="1" thickBot="1" x14ac:dyDescent="0.3">
      <c r="B34" s="180" t="s">
        <v>52</v>
      </c>
      <c r="C34" s="181">
        <v>107</v>
      </c>
      <c r="D34" s="182" t="s">
        <v>130</v>
      </c>
      <c r="E34" s="183">
        <v>9455</v>
      </c>
      <c r="F34" s="184" t="s">
        <v>25</v>
      </c>
      <c r="G34" s="183">
        <v>499</v>
      </c>
      <c r="H34" s="185"/>
      <c r="I34" s="186">
        <f>2082359</f>
        <v>2082359</v>
      </c>
      <c r="J34" s="195"/>
    </row>
    <row r="35" spans="2:10" ht="16.5" hidden="1" thickTop="1" thickBot="1" x14ac:dyDescent="0.3">
      <c r="B35" s="179" t="s">
        <v>60</v>
      </c>
      <c r="C35" s="152" t="s">
        <v>12</v>
      </c>
      <c r="D35" s="153"/>
      <c r="E35" s="154" t="s">
        <v>14</v>
      </c>
      <c r="F35" s="154" t="s">
        <v>15</v>
      </c>
      <c r="G35" s="154" t="s">
        <v>18</v>
      </c>
      <c r="H35" s="171" t="s">
        <v>47</v>
      </c>
      <c r="I35" s="155">
        <f>4337370</f>
        <v>4337370</v>
      </c>
      <c r="J35" s="195"/>
    </row>
    <row r="36" spans="2:10" ht="15.75" thickTop="1" x14ac:dyDescent="0.25">
      <c r="B36" s="44" t="s">
        <v>52</v>
      </c>
      <c r="C36" s="51"/>
      <c r="D36" s="38"/>
      <c r="E36" s="37"/>
      <c r="F36" s="38"/>
      <c r="G36" s="38"/>
      <c r="H36" s="47" t="s">
        <v>49</v>
      </c>
      <c r="I36" s="48">
        <f>SUM(I37:I38)</f>
        <v>8995441</v>
      </c>
      <c r="J36" s="196"/>
    </row>
    <row r="37" spans="2:10" x14ac:dyDescent="0.25">
      <c r="B37" s="44"/>
      <c r="C37" s="51">
        <v>107</v>
      </c>
      <c r="D37" s="38" t="s">
        <v>61</v>
      </c>
      <c r="E37" s="37">
        <v>9454</v>
      </c>
      <c r="F37" s="38" t="s">
        <v>15</v>
      </c>
      <c r="G37" s="38">
        <v>650</v>
      </c>
      <c r="H37" s="45"/>
      <c r="I37" s="40">
        <f>4658071</f>
        <v>4658071</v>
      </c>
      <c r="J37" s="195"/>
    </row>
    <row r="38" spans="2:10" ht="15.75" thickBot="1" x14ac:dyDescent="0.3">
      <c r="B38" s="79"/>
      <c r="C38" s="53"/>
      <c r="D38" s="54"/>
      <c r="E38" s="55">
        <v>9454</v>
      </c>
      <c r="F38" s="54"/>
      <c r="G38" s="54" t="s">
        <v>18</v>
      </c>
      <c r="H38" s="56"/>
      <c r="I38" s="57">
        <f>4337370</f>
        <v>4337370</v>
      </c>
      <c r="J38" s="197"/>
    </row>
    <row r="39" spans="2:10" x14ac:dyDescent="0.25">
      <c r="H39" s="204">
        <f>I36+I34+I29+I25+I23+I13+I11+I7</f>
        <v>190228448</v>
      </c>
      <c r="I39" s="205"/>
    </row>
    <row r="40" spans="2:10" x14ac:dyDescent="0.25">
      <c r="I40" s="49"/>
    </row>
  </sheetData>
  <mergeCells count="4">
    <mergeCell ref="H39:I39"/>
    <mergeCell ref="B3:I3"/>
    <mergeCell ref="H5:I5"/>
    <mergeCell ref="B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FE975-E929-48EE-B365-DE29E5955B67}">
  <dimension ref="B2:J42"/>
  <sheetViews>
    <sheetView topLeftCell="B20" workbookViewId="0">
      <selection activeCell="B41" sqref="B41"/>
    </sheetView>
  </sheetViews>
  <sheetFormatPr defaultRowHeight="15" x14ac:dyDescent="0.25"/>
  <cols>
    <col min="2" max="2" width="22.5703125" customWidth="1"/>
    <col min="4" max="4" width="30" customWidth="1"/>
    <col min="6" max="6" width="21.7109375" customWidth="1"/>
    <col min="9" max="9" width="12.7109375" bestFit="1" customWidth="1"/>
    <col min="10" max="10" width="41" customWidth="1"/>
  </cols>
  <sheetData>
    <row r="2" spans="2:10" ht="18.75" x14ac:dyDescent="0.3">
      <c r="B2" s="202" t="s">
        <v>132</v>
      </c>
      <c r="C2" s="202"/>
      <c r="D2" s="202"/>
      <c r="E2" s="202"/>
      <c r="F2" s="202"/>
      <c r="G2" s="202"/>
      <c r="H2" s="202"/>
      <c r="I2" s="202"/>
    </row>
    <row r="3" spans="2:10" ht="15.75" x14ac:dyDescent="0.25">
      <c r="B3" s="206" t="s">
        <v>149</v>
      </c>
      <c r="C3" s="206"/>
      <c r="D3" s="206"/>
      <c r="E3" s="206"/>
      <c r="F3" s="206"/>
      <c r="G3" s="206"/>
      <c r="H3" s="206"/>
      <c r="I3" s="206"/>
    </row>
    <row r="4" spans="2:10" x14ac:dyDescent="0.25">
      <c r="B4" s="1"/>
      <c r="C4" s="6"/>
      <c r="D4" s="21"/>
      <c r="E4" s="16"/>
      <c r="F4" s="21"/>
      <c r="G4" s="1"/>
      <c r="H4" s="6"/>
      <c r="I4" s="1"/>
    </row>
    <row r="5" spans="2:10" ht="15.75" thickBot="1" x14ac:dyDescent="0.3">
      <c r="B5" s="4" t="s">
        <v>39</v>
      </c>
      <c r="C5" s="3" t="s">
        <v>3</v>
      </c>
      <c r="D5" s="5" t="s">
        <v>40</v>
      </c>
      <c r="E5" s="2" t="s">
        <v>41</v>
      </c>
      <c r="F5" s="5" t="s">
        <v>42</v>
      </c>
      <c r="G5" s="4" t="s">
        <v>43</v>
      </c>
      <c r="H5" s="207" t="s">
        <v>44</v>
      </c>
      <c r="I5" s="207"/>
      <c r="J5" s="4" t="s">
        <v>45</v>
      </c>
    </row>
    <row r="6" spans="2:10" ht="15.75" hidden="1" thickBot="1" x14ac:dyDescent="0.3">
      <c r="B6" s="133" t="s">
        <v>46</v>
      </c>
      <c r="C6" s="134" t="s">
        <v>12</v>
      </c>
      <c r="D6" s="135"/>
      <c r="E6" s="136" t="s">
        <v>26</v>
      </c>
      <c r="F6" s="136" t="s">
        <v>27</v>
      </c>
      <c r="G6" s="136" t="s">
        <v>22</v>
      </c>
      <c r="H6" s="136"/>
      <c r="I6" s="137">
        <v>13819565</v>
      </c>
    </row>
    <row r="7" spans="2:10" x14ac:dyDescent="0.25">
      <c r="B7" s="133"/>
      <c r="C7" s="134"/>
      <c r="D7" s="135"/>
      <c r="E7" s="136"/>
      <c r="F7" s="192"/>
      <c r="G7" s="136"/>
      <c r="H7" s="192" t="s">
        <v>49</v>
      </c>
      <c r="I7" s="193">
        <f>SUM(I8:I9)</f>
        <v>13785314</v>
      </c>
      <c r="J7" s="194"/>
    </row>
    <row r="8" spans="2:10" ht="15" customHeight="1" x14ac:dyDescent="0.25">
      <c r="B8" s="36" t="s">
        <v>48</v>
      </c>
      <c r="C8" s="51">
        <v>107</v>
      </c>
      <c r="D8" s="38" t="s">
        <v>50</v>
      </c>
      <c r="E8" s="37">
        <v>9456</v>
      </c>
      <c r="F8" s="37" t="s">
        <v>27</v>
      </c>
      <c r="G8" s="37">
        <v>650</v>
      </c>
      <c r="H8" s="47"/>
      <c r="I8" s="40">
        <f>13728064</f>
        <v>13728064</v>
      </c>
      <c r="J8" s="195"/>
    </row>
    <row r="9" spans="2:10" ht="15.75" thickBot="1" x14ac:dyDescent="0.3">
      <c r="B9" s="36"/>
      <c r="C9" s="51"/>
      <c r="D9" s="38"/>
      <c r="E9" s="37">
        <v>9456</v>
      </c>
      <c r="F9" s="37" t="s">
        <v>128</v>
      </c>
      <c r="G9" s="37">
        <v>650</v>
      </c>
      <c r="H9" s="47"/>
      <c r="I9" s="40">
        <f>91501-34251</f>
        <v>57250</v>
      </c>
      <c r="J9" s="195"/>
    </row>
    <row r="10" spans="2:10" ht="15.75" hidden="1" thickBot="1" x14ac:dyDescent="0.3">
      <c r="B10" s="32" t="s">
        <v>46</v>
      </c>
      <c r="C10" s="50" t="s">
        <v>12</v>
      </c>
      <c r="D10" s="33"/>
      <c r="E10" s="34">
        <v>9456</v>
      </c>
      <c r="F10" s="34" t="s">
        <v>27</v>
      </c>
      <c r="G10" s="34">
        <v>499</v>
      </c>
      <c r="H10" s="34"/>
      <c r="I10" s="35">
        <f>358685</f>
        <v>358685</v>
      </c>
      <c r="J10" s="195"/>
    </row>
    <row r="11" spans="2:10" ht="16.5" thickTop="1" thickBot="1" x14ac:dyDescent="0.3">
      <c r="B11" s="180" t="s">
        <v>48</v>
      </c>
      <c r="C11" s="181">
        <v>107</v>
      </c>
      <c r="D11" s="184" t="s">
        <v>130</v>
      </c>
      <c r="E11" s="183">
        <v>9456</v>
      </c>
      <c r="F11" s="183" t="s">
        <v>27</v>
      </c>
      <c r="G11" s="183">
        <v>499</v>
      </c>
      <c r="H11" s="191"/>
      <c r="I11" s="186">
        <f>358685</f>
        <v>358685</v>
      </c>
      <c r="J11" s="196"/>
    </row>
    <row r="12" spans="2:10" ht="16.5" hidden="1" thickTop="1" thickBot="1" x14ac:dyDescent="0.3">
      <c r="B12" s="190" t="s">
        <v>46</v>
      </c>
      <c r="C12" s="152" t="s">
        <v>12</v>
      </c>
      <c r="D12" s="153"/>
      <c r="E12" s="154" t="s">
        <v>14</v>
      </c>
      <c r="F12" s="154" t="s">
        <v>15</v>
      </c>
      <c r="G12" s="154" t="s">
        <v>22</v>
      </c>
      <c r="H12" s="154"/>
      <c r="I12" s="155">
        <v>61929060</v>
      </c>
      <c r="J12" s="196"/>
    </row>
    <row r="13" spans="2:10" ht="15.75" thickTop="1" x14ac:dyDescent="0.25">
      <c r="B13" s="36"/>
      <c r="C13" s="51"/>
      <c r="D13" s="38"/>
      <c r="E13" s="37"/>
      <c r="F13" s="38"/>
      <c r="G13" s="37"/>
      <c r="H13" s="47" t="s">
        <v>49</v>
      </c>
      <c r="I13" s="48">
        <f>SUM(I14:I21)</f>
        <v>95201084</v>
      </c>
      <c r="J13" s="195"/>
    </row>
    <row r="14" spans="2:10" ht="17.25" customHeight="1" x14ac:dyDescent="0.25">
      <c r="B14" s="36"/>
      <c r="C14" s="51">
        <v>107</v>
      </c>
      <c r="D14" s="38" t="s">
        <v>50</v>
      </c>
      <c r="E14" s="37">
        <v>9454</v>
      </c>
      <c r="F14" s="38" t="s">
        <v>15</v>
      </c>
      <c r="G14" s="37">
        <v>650</v>
      </c>
      <c r="H14" s="39"/>
      <c r="I14" s="40">
        <v>5937691</v>
      </c>
      <c r="J14" s="198"/>
    </row>
    <row r="15" spans="2:10" ht="26.25" customHeight="1" x14ac:dyDescent="0.25">
      <c r="B15" s="36"/>
      <c r="C15" s="51">
        <v>107</v>
      </c>
      <c r="D15" s="41" t="s">
        <v>53</v>
      </c>
      <c r="E15" s="37">
        <v>9454</v>
      </c>
      <c r="F15" s="38" t="s">
        <v>15</v>
      </c>
      <c r="G15" s="37">
        <v>650</v>
      </c>
      <c r="H15" s="39"/>
      <c r="I15" s="131">
        <f>10554358</f>
        <v>10554358</v>
      </c>
      <c r="J15" s="195"/>
    </row>
    <row r="16" spans="2:10" ht="30" customHeight="1" x14ac:dyDescent="0.25">
      <c r="B16" s="36"/>
      <c r="C16" s="51">
        <v>107</v>
      </c>
      <c r="D16" s="38" t="s">
        <v>129</v>
      </c>
      <c r="E16" s="37">
        <v>9454</v>
      </c>
      <c r="F16" s="38" t="s">
        <v>15</v>
      </c>
      <c r="G16" s="37">
        <v>650</v>
      </c>
      <c r="H16" s="39"/>
      <c r="I16" s="40">
        <f>41927830</f>
        <v>41927830</v>
      </c>
      <c r="J16" s="200"/>
    </row>
    <row r="17" spans="2:10" x14ac:dyDescent="0.25">
      <c r="B17" s="36"/>
      <c r="C17" s="51">
        <v>107</v>
      </c>
      <c r="D17" s="38" t="s">
        <v>54</v>
      </c>
      <c r="E17" s="37">
        <v>9454</v>
      </c>
      <c r="F17" s="38" t="s">
        <v>15</v>
      </c>
      <c r="G17" s="37">
        <v>650</v>
      </c>
      <c r="H17" s="39"/>
      <c r="I17" s="40">
        <f>3000000</f>
        <v>3000000</v>
      </c>
      <c r="J17" s="195"/>
    </row>
    <row r="18" spans="2:10" x14ac:dyDescent="0.25">
      <c r="B18" s="36"/>
      <c r="C18" s="51">
        <v>107</v>
      </c>
      <c r="D18" s="42" t="s">
        <v>55</v>
      </c>
      <c r="E18" s="37">
        <v>9454</v>
      </c>
      <c r="F18" s="38" t="s">
        <v>15</v>
      </c>
      <c r="G18" s="37">
        <v>650</v>
      </c>
      <c r="H18" s="39"/>
      <c r="I18" s="40">
        <f>0</f>
        <v>0</v>
      </c>
      <c r="J18" s="195"/>
    </row>
    <row r="19" spans="2:10" x14ac:dyDescent="0.25">
      <c r="B19" s="36"/>
      <c r="C19" s="51">
        <v>107</v>
      </c>
      <c r="D19" s="42" t="s">
        <v>56</v>
      </c>
      <c r="E19" s="37">
        <v>9454</v>
      </c>
      <c r="F19" s="38" t="s">
        <v>15</v>
      </c>
      <c r="G19" s="37">
        <v>650</v>
      </c>
      <c r="H19" s="39"/>
      <c r="I19" s="40">
        <f>32785000+4500</f>
        <v>32789500</v>
      </c>
      <c r="J19" s="195"/>
    </row>
    <row r="20" spans="2:10" x14ac:dyDescent="0.25">
      <c r="B20" s="36"/>
      <c r="C20" s="51">
        <v>107</v>
      </c>
      <c r="D20" s="42" t="s">
        <v>139</v>
      </c>
      <c r="E20" s="37">
        <v>9454</v>
      </c>
      <c r="F20" s="38" t="s">
        <v>15</v>
      </c>
      <c r="G20" s="37">
        <v>650</v>
      </c>
      <c r="H20" s="39"/>
      <c r="I20" s="40">
        <f>796000</f>
        <v>796000</v>
      </c>
      <c r="J20" s="195"/>
    </row>
    <row r="21" spans="2:10" ht="15.75" thickBot="1" x14ac:dyDescent="0.3">
      <c r="B21" s="36"/>
      <c r="C21" s="51">
        <v>107</v>
      </c>
      <c r="D21" s="38" t="s">
        <v>51</v>
      </c>
      <c r="E21" s="37">
        <v>9454</v>
      </c>
      <c r="F21" s="38" t="s">
        <v>15</v>
      </c>
      <c r="G21" s="37">
        <v>650</v>
      </c>
      <c r="H21" s="39"/>
      <c r="I21" s="40">
        <f>312790-117085</f>
        <v>195705</v>
      </c>
      <c r="J21" s="195"/>
    </row>
    <row r="22" spans="2:10" ht="15.75" hidden="1" thickBot="1" x14ac:dyDescent="0.3">
      <c r="B22" s="32" t="s">
        <v>46</v>
      </c>
      <c r="C22" s="50">
        <v>107</v>
      </c>
      <c r="D22" s="33"/>
      <c r="E22" s="34">
        <v>9454</v>
      </c>
      <c r="F22" s="34" t="s">
        <v>15</v>
      </c>
      <c r="G22" s="34">
        <v>499</v>
      </c>
      <c r="H22" s="34"/>
      <c r="I22" s="35">
        <v>1226136</v>
      </c>
      <c r="J22" s="196"/>
    </row>
    <row r="23" spans="2:10" ht="16.5" thickTop="1" thickBot="1" x14ac:dyDescent="0.3">
      <c r="B23" s="180" t="s">
        <v>52</v>
      </c>
      <c r="C23" s="181">
        <v>107</v>
      </c>
      <c r="D23" s="184" t="s">
        <v>130</v>
      </c>
      <c r="E23" s="183">
        <v>9454</v>
      </c>
      <c r="F23" s="184" t="s">
        <v>15</v>
      </c>
      <c r="G23" s="183">
        <v>499</v>
      </c>
      <c r="H23" s="185"/>
      <c r="I23" s="186">
        <f>1226136</f>
        <v>1226136</v>
      </c>
      <c r="J23" s="195"/>
    </row>
    <row r="24" spans="2:10" ht="16.5" hidden="1" thickTop="1" thickBot="1" x14ac:dyDescent="0.3">
      <c r="B24" s="190" t="s">
        <v>46</v>
      </c>
      <c r="C24" s="152">
        <v>103</v>
      </c>
      <c r="D24" s="153"/>
      <c r="E24" s="154">
        <v>9453</v>
      </c>
      <c r="F24" s="154" t="s">
        <v>15</v>
      </c>
      <c r="G24" s="154" t="s">
        <v>22</v>
      </c>
      <c r="H24" s="154"/>
      <c r="I24" s="155">
        <v>3124562</v>
      </c>
      <c r="J24" s="196"/>
    </row>
    <row r="25" spans="2:10" ht="15.75" thickTop="1" x14ac:dyDescent="0.25">
      <c r="B25" s="128" t="s">
        <v>52</v>
      </c>
      <c r="C25" s="38"/>
      <c r="D25" s="38"/>
      <c r="E25" s="37"/>
      <c r="F25" s="38"/>
      <c r="G25" s="37"/>
      <c r="H25" s="47" t="s">
        <v>49</v>
      </c>
      <c r="I25" s="48">
        <f>I27+I26</f>
        <v>3124562</v>
      </c>
      <c r="J25" s="196"/>
    </row>
    <row r="26" spans="2:10" x14ac:dyDescent="0.25">
      <c r="B26" s="36" t="s">
        <v>52</v>
      </c>
      <c r="C26" s="51">
        <v>103</v>
      </c>
      <c r="D26" s="38" t="s">
        <v>57</v>
      </c>
      <c r="E26" s="37">
        <v>9453</v>
      </c>
      <c r="F26" s="38" t="s">
        <v>15</v>
      </c>
      <c r="G26" s="37">
        <v>650</v>
      </c>
      <c r="H26" s="39"/>
      <c r="I26" s="40">
        <f>2131062</f>
        <v>2131062</v>
      </c>
      <c r="J26" s="196"/>
    </row>
    <row r="27" spans="2:10" ht="29.25" thickBot="1" x14ac:dyDescent="0.3">
      <c r="B27" s="188" t="s">
        <v>52</v>
      </c>
      <c r="C27" s="161">
        <v>103</v>
      </c>
      <c r="D27" s="162" t="s">
        <v>58</v>
      </c>
      <c r="E27" s="163">
        <v>9453</v>
      </c>
      <c r="F27" s="162" t="s">
        <v>15</v>
      </c>
      <c r="G27" s="163">
        <v>650</v>
      </c>
      <c r="H27" s="189"/>
      <c r="I27" s="165">
        <f>993500</f>
        <v>993500</v>
      </c>
      <c r="J27" s="196"/>
    </row>
    <row r="28" spans="2:10" ht="16.5" hidden="1" thickTop="1" thickBot="1" x14ac:dyDescent="0.3">
      <c r="B28" s="187" t="s">
        <v>59</v>
      </c>
      <c r="C28" s="152" t="s">
        <v>12</v>
      </c>
      <c r="D28" s="153"/>
      <c r="E28" s="154" t="s">
        <v>24</v>
      </c>
      <c r="F28" s="154" t="s">
        <v>25</v>
      </c>
      <c r="G28" s="154" t="s">
        <v>22</v>
      </c>
      <c r="H28" s="154"/>
      <c r="I28" s="155">
        <v>82958214</v>
      </c>
      <c r="J28" s="196"/>
    </row>
    <row r="29" spans="2:10" ht="15.75" thickTop="1" x14ac:dyDescent="0.25">
      <c r="B29" s="36" t="s">
        <v>52</v>
      </c>
      <c r="C29" s="52"/>
      <c r="D29" s="41"/>
      <c r="E29" s="37"/>
      <c r="F29" s="38"/>
      <c r="G29" s="37"/>
      <c r="H29" s="47" t="s">
        <v>49</v>
      </c>
      <c r="I29" s="48">
        <f>SUM(I30:I32)</f>
        <v>74259367</v>
      </c>
      <c r="J29" s="196"/>
    </row>
    <row r="30" spans="2:10" ht="42.75" x14ac:dyDescent="0.25">
      <c r="B30" s="36"/>
      <c r="C30" s="51">
        <v>107</v>
      </c>
      <c r="D30" s="41" t="s">
        <v>53</v>
      </c>
      <c r="E30" s="37">
        <v>9455</v>
      </c>
      <c r="F30" s="38" t="s">
        <v>25</v>
      </c>
      <c r="G30" s="37">
        <v>650</v>
      </c>
      <c r="H30" s="39"/>
      <c r="I30" s="40">
        <f>70134000+12293000</f>
        <v>82427000</v>
      </c>
      <c r="J30" s="196"/>
    </row>
    <row r="31" spans="2:10" x14ac:dyDescent="0.25">
      <c r="B31" s="36"/>
      <c r="C31" s="51">
        <v>107</v>
      </c>
      <c r="D31" s="41" t="s">
        <v>131</v>
      </c>
      <c r="E31" s="37">
        <v>9455</v>
      </c>
      <c r="F31" s="38" t="s">
        <v>25</v>
      </c>
      <c r="G31" s="37">
        <v>650</v>
      </c>
      <c r="H31" s="39"/>
      <c r="I31" s="40">
        <v>-8500000</v>
      </c>
      <c r="J31" s="195"/>
    </row>
    <row r="32" spans="2:10" ht="17.25" customHeight="1" thickBot="1" x14ac:dyDescent="0.3">
      <c r="B32" s="36"/>
      <c r="C32" s="51">
        <v>107</v>
      </c>
      <c r="D32" s="41" t="s">
        <v>51</v>
      </c>
      <c r="E32" s="37">
        <v>9455</v>
      </c>
      <c r="F32" s="38" t="s">
        <v>25</v>
      </c>
      <c r="G32" s="37">
        <v>650</v>
      </c>
      <c r="H32" s="39"/>
      <c r="I32" s="40">
        <f>531214-198847</f>
        <v>332367</v>
      </c>
      <c r="J32" s="196"/>
    </row>
    <row r="33" spans="2:10" ht="15.75" hidden="1" thickBot="1" x14ac:dyDescent="0.3">
      <c r="B33" s="127" t="s">
        <v>59</v>
      </c>
      <c r="C33" s="50" t="s">
        <v>12</v>
      </c>
      <c r="D33" s="33"/>
      <c r="E33" s="34" t="s">
        <v>24</v>
      </c>
      <c r="F33" s="34" t="s">
        <v>25</v>
      </c>
      <c r="G33" s="34">
        <v>499</v>
      </c>
      <c r="H33" s="34"/>
      <c r="I33" s="35">
        <v>2082359</v>
      </c>
      <c r="J33" s="195"/>
    </row>
    <row r="34" spans="2:10" ht="16.5" thickTop="1" thickBot="1" x14ac:dyDescent="0.3">
      <c r="B34" s="180" t="s">
        <v>52</v>
      </c>
      <c r="C34" s="181">
        <v>107</v>
      </c>
      <c r="D34" s="182" t="s">
        <v>130</v>
      </c>
      <c r="E34" s="183">
        <v>9455</v>
      </c>
      <c r="F34" s="184" t="s">
        <v>25</v>
      </c>
      <c r="G34" s="183">
        <v>499</v>
      </c>
      <c r="H34" s="185"/>
      <c r="I34" s="186">
        <f>2082359</f>
        <v>2082359</v>
      </c>
      <c r="J34" s="195"/>
    </row>
    <row r="35" spans="2:10" ht="16.5" hidden="1" thickTop="1" thickBot="1" x14ac:dyDescent="0.3">
      <c r="B35" s="179" t="s">
        <v>60</v>
      </c>
      <c r="C35" s="152" t="s">
        <v>12</v>
      </c>
      <c r="D35" s="153"/>
      <c r="E35" s="154" t="s">
        <v>14</v>
      </c>
      <c r="F35" s="154" t="s">
        <v>15</v>
      </c>
      <c r="G35" s="154" t="s">
        <v>18</v>
      </c>
      <c r="H35" s="171" t="s">
        <v>47</v>
      </c>
      <c r="I35" s="155">
        <v>0</v>
      </c>
      <c r="J35" s="195"/>
    </row>
    <row r="36" spans="2:10" ht="15.75" thickTop="1" x14ac:dyDescent="0.25">
      <c r="B36" s="44" t="s">
        <v>52</v>
      </c>
      <c r="C36" s="51"/>
      <c r="D36" s="38"/>
      <c r="E36" s="37"/>
      <c r="F36" s="38"/>
      <c r="G36" s="38"/>
      <c r="H36" s="47" t="s">
        <v>49</v>
      </c>
      <c r="I36" s="48">
        <f>SUM(I37:I38)</f>
        <v>8995441</v>
      </c>
      <c r="J36" s="196"/>
    </row>
    <row r="37" spans="2:10" x14ac:dyDescent="0.25">
      <c r="B37" s="44"/>
      <c r="C37" s="51">
        <v>107</v>
      </c>
      <c r="D37" s="38" t="s">
        <v>61</v>
      </c>
      <c r="E37" s="37">
        <v>9454</v>
      </c>
      <c r="F37" s="38" t="s">
        <v>15</v>
      </c>
      <c r="G37" s="38">
        <v>650</v>
      </c>
      <c r="H37" s="45"/>
      <c r="I37" s="40">
        <f>8995441</f>
        <v>8995441</v>
      </c>
      <c r="J37" s="195"/>
    </row>
    <row r="38" spans="2:10" ht="15.75" thickBot="1" x14ac:dyDescent="0.3">
      <c r="B38" s="79"/>
      <c r="C38" s="53"/>
      <c r="D38" s="54"/>
      <c r="E38" s="55">
        <v>9454</v>
      </c>
      <c r="F38" s="54"/>
      <c r="G38" s="54" t="s">
        <v>18</v>
      </c>
      <c r="H38" s="56"/>
      <c r="I38" s="57">
        <f>0</f>
        <v>0</v>
      </c>
      <c r="J38" s="197"/>
    </row>
    <row r="39" spans="2:10" x14ac:dyDescent="0.25">
      <c r="H39" s="204">
        <f>I36+I34+I29+I25+I23+I13+I11+I7</f>
        <v>199032948</v>
      </c>
      <c r="I39" s="205"/>
    </row>
    <row r="40" spans="2:10" x14ac:dyDescent="0.25">
      <c r="I40" s="49"/>
    </row>
    <row r="41" spans="2:10" x14ac:dyDescent="0.25">
      <c r="B41" s="3"/>
    </row>
    <row r="42" spans="2:10" x14ac:dyDescent="0.25">
      <c r="I42" s="49"/>
    </row>
  </sheetData>
  <mergeCells count="4">
    <mergeCell ref="B2:I2"/>
    <mergeCell ref="B3:I3"/>
    <mergeCell ref="H5:I5"/>
    <mergeCell ref="H39:I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37CA8-480F-4433-92FA-C9D3DA802C71}">
  <sheetPr>
    <tabColor theme="5" tint="-0.249977111117893"/>
  </sheetPr>
  <dimension ref="A1:G1284"/>
  <sheetViews>
    <sheetView view="pageBreakPreview" topLeftCell="A5" zoomScaleNormal="100" zoomScaleSheetLayoutView="100" workbookViewId="0">
      <selection activeCell="H74" sqref="H74"/>
    </sheetView>
  </sheetViews>
  <sheetFormatPr defaultRowHeight="15" x14ac:dyDescent="0.25"/>
  <cols>
    <col min="1" max="1" width="33.140625" customWidth="1"/>
    <col min="2" max="2" width="14.140625" style="77" customWidth="1"/>
    <col min="3" max="3" width="27" customWidth="1"/>
    <col min="4" max="4" width="11.140625" bestFit="1" customWidth="1"/>
    <col min="5" max="5" width="12.140625" style="1" bestFit="1" customWidth="1"/>
    <col min="6" max="6" width="14.42578125" customWidth="1"/>
    <col min="7" max="7" width="13.85546875" bestFit="1" customWidth="1"/>
    <col min="234" max="234" width="20.5703125" customWidth="1"/>
    <col min="235" max="235" width="26.28515625" customWidth="1"/>
    <col min="236" max="236" width="0" hidden="1" customWidth="1"/>
    <col min="237" max="237" width="16" bestFit="1" customWidth="1"/>
    <col min="238" max="238" width="14.28515625" bestFit="1" customWidth="1"/>
    <col min="239" max="239" width="20" bestFit="1" customWidth="1"/>
    <col min="240" max="240" width="19.85546875" bestFit="1" customWidth="1"/>
    <col min="241" max="241" width="15.85546875" customWidth="1"/>
    <col min="242" max="242" width="15.28515625" customWidth="1"/>
    <col min="243" max="243" width="15.5703125" customWidth="1"/>
    <col min="244" max="244" width="15.28515625" customWidth="1"/>
    <col min="245" max="245" width="14.5703125" customWidth="1"/>
    <col min="246" max="247" width="14.85546875" bestFit="1" customWidth="1"/>
    <col min="248" max="248" width="14.28515625" bestFit="1" customWidth="1"/>
    <col min="249" max="249" width="14.140625" customWidth="1"/>
    <col min="250" max="250" width="13.7109375" customWidth="1"/>
    <col min="251" max="251" width="0" hidden="1" customWidth="1"/>
    <col min="252" max="252" width="16" bestFit="1" customWidth="1"/>
    <col min="253" max="253" width="16.7109375" bestFit="1" customWidth="1"/>
    <col min="254" max="254" width="0" hidden="1" customWidth="1"/>
    <col min="255" max="255" width="15.5703125" bestFit="1" customWidth="1"/>
    <col min="256" max="256" width="14.42578125" bestFit="1" customWidth="1"/>
    <col min="257" max="257" width="13.85546875" bestFit="1" customWidth="1"/>
    <col min="490" max="490" width="20.5703125" customWidth="1"/>
    <col min="491" max="491" width="26.28515625" customWidth="1"/>
    <col min="492" max="492" width="0" hidden="1" customWidth="1"/>
    <col min="493" max="493" width="16" bestFit="1" customWidth="1"/>
    <col min="494" max="494" width="14.28515625" bestFit="1" customWidth="1"/>
    <col min="495" max="495" width="20" bestFit="1" customWidth="1"/>
    <col min="496" max="496" width="19.85546875" bestFit="1" customWidth="1"/>
    <col min="497" max="497" width="15.85546875" customWidth="1"/>
    <col min="498" max="498" width="15.28515625" customWidth="1"/>
    <col min="499" max="499" width="15.5703125" customWidth="1"/>
    <col min="500" max="500" width="15.28515625" customWidth="1"/>
    <col min="501" max="501" width="14.5703125" customWidth="1"/>
    <col min="502" max="503" width="14.85546875" bestFit="1" customWidth="1"/>
    <col min="504" max="504" width="14.28515625" bestFit="1" customWidth="1"/>
    <col min="505" max="505" width="14.140625" customWidth="1"/>
    <col min="506" max="506" width="13.7109375" customWidth="1"/>
    <col min="507" max="507" width="0" hidden="1" customWidth="1"/>
    <col min="508" max="508" width="16" bestFit="1" customWidth="1"/>
    <col min="509" max="509" width="16.7109375" bestFit="1" customWidth="1"/>
    <col min="510" max="510" width="0" hidden="1" customWidth="1"/>
    <col min="511" max="511" width="15.5703125" bestFit="1" customWidth="1"/>
    <col min="512" max="512" width="14.42578125" bestFit="1" customWidth="1"/>
    <col min="513" max="513" width="13.85546875" bestFit="1" customWidth="1"/>
    <col min="746" max="746" width="20.5703125" customWidth="1"/>
    <col min="747" max="747" width="26.28515625" customWidth="1"/>
    <col min="748" max="748" width="0" hidden="1" customWidth="1"/>
    <col min="749" max="749" width="16" bestFit="1" customWidth="1"/>
    <col min="750" max="750" width="14.28515625" bestFit="1" customWidth="1"/>
    <col min="751" max="751" width="20" bestFit="1" customWidth="1"/>
    <col min="752" max="752" width="19.85546875" bestFit="1" customWidth="1"/>
    <col min="753" max="753" width="15.85546875" customWidth="1"/>
    <col min="754" max="754" width="15.28515625" customWidth="1"/>
    <col min="755" max="755" width="15.5703125" customWidth="1"/>
    <col min="756" max="756" width="15.28515625" customWidth="1"/>
    <col min="757" max="757" width="14.5703125" customWidth="1"/>
    <col min="758" max="759" width="14.85546875" bestFit="1" customWidth="1"/>
    <col min="760" max="760" width="14.28515625" bestFit="1" customWidth="1"/>
    <col min="761" max="761" width="14.140625" customWidth="1"/>
    <col min="762" max="762" width="13.7109375" customWidth="1"/>
    <col min="763" max="763" width="0" hidden="1" customWidth="1"/>
    <col min="764" max="764" width="16" bestFit="1" customWidth="1"/>
    <col min="765" max="765" width="16.7109375" bestFit="1" customWidth="1"/>
    <col min="766" max="766" width="0" hidden="1" customWidth="1"/>
    <col min="767" max="767" width="15.5703125" bestFit="1" customWidth="1"/>
    <col min="768" max="768" width="14.42578125" bestFit="1" customWidth="1"/>
    <col min="769" max="769" width="13.85546875" bestFit="1" customWidth="1"/>
    <col min="1002" max="1002" width="20.5703125" customWidth="1"/>
    <col min="1003" max="1003" width="26.28515625" customWidth="1"/>
    <col min="1004" max="1004" width="0" hidden="1" customWidth="1"/>
    <col min="1005" max="1005" width="16" bestFit="1" customWidth="1"/>
    <col min="1006" max="1006" width="14.28515625" bestFit="1" customWidth="1"/>
    <col min="1007" max="1007" width="20" bestFit="1" customWidth="1"/>
    <col min="1008" max="1008" width="19.85546875" bestFit="1" customWidth="1"/>
    <col min="1009" max="1009" width="15.85546875" customWidth="1"/>
    <col min="1010" max="1010" width="15.28515625" customWidth="1"/>
    <col min="1011" max="1011" width="15.5703125" customWidth="1"/>
    <col min="1012" max="1012" width="15.28515625" customWidth="1"/>
    <col min="1013" max="1013" width="14.5703125" customWidth="1"/>
    <col min="1014" max="1015" width="14.85546875" bestFit="1" customWidth="1"/>
    <col min="1016" max="1016" width="14.28515625" bestFit="1" customWidth="1"/>
    <col min="1017" max="1017" width="14.140625" customWidth="1"/>
    <col min="1018" max="1018" width="13.7109375" customWidth="1"/>
    <col min="1019" max="1019" width="0" hidden="1" customWidth="1"/>
    <col min="1020" max="1020" width="16" bestFit="1" customWidth="1"/>
    <col min="1021" max="1021" width="16.7109375" bestFit="1" customWidth="1"/>
    <col min="1022" max="1022" width="0" hidden="1" customWidth="1"/>
    <col min="1023" max="1023" width="15.5703125" bestFit="1" customWidth="1"/>
    <col min="1024" max="1024" width="14.42578125" bestFit="1" customWidth="1"/>
    <col min="1025" max="1025" width="13.85546875" bestFit="1" customWidth="1"/>
    <col min="1258" max="1258" width="20.5703125" customWidth="1"/>
    <col min="1259" max="1259" width="26.28515625" customWidth="1"/>
    <col min="1260" max="1260" width="0" hidden="1" customWidth="1"/>
    <col min="1261" max="1261" width="16" bestFit="1" customWidth="1"/>
    <col min="1262" max="1262" width="14.28515625" bestFit="1" customWidth="1"/>
    <col min="1263" max="1263" width="20" bestFit="1" customWidth="1"/>
    <col min="1264" max="1264" width="19.85546875" bestFit="1" customWidth="1"/>
    <col min="1265" max="1265" width="15.85546875" customWidth="1"/>
    <col min="1266" max="1266" width="15.28515625" customWidth="1"/>
    <col min="1267" max="1267" width="15.5703125" customWidth="1"/>
    <col min="1268" max="1268" width="15.28515625" customWidth="1"/>
    <col min="1269" max="1269" width="14.5703125" customWidth="1"/>
    <col min="1270" max="1271" width="14.85546875" bestFit="1" customWidth="1"/>
    <col min="1272" max="1272" width="14.28515625" bestFit="1" customWidth="1"/>
    <col min="1273" max="1273" width="14.140625" customWidth="1"/>
    <col min="1274" max="1274" width="13.7109375" customWidth="1"/>
    <col min="1275" max="1275" width="0" hidden="1" customWidth="1"/>
    <col min="1276" max="1276" width="16" bestFit="1" customWidth="1"/>
    <col min="1277" max="1277" width="16.7109375" bestFit="1" customWidth="1"/>
    <col min="1278" max="1278" width="0" hidden="1" customWidth="1"/>
    <col min="1279" max="1279" width="15.5703125" bestFit="1" customWidth="1"/>
    <col min="1280" max="1280" width="14.42578125" bestFit="1" customWidth="1"/>
    <col min="1281" max="1281" width="13.85546875" bestFit="1" customWidth="1"/>
    <col min="1514" max="1514" width="20.5703125" customWidth="1"/>
    <col min="1515" max="1515" width="26.28515625" customWidth="1"/>
    <col min="1516" max="1516" width="0" hidden="1" customWidth="1"/>
    <col min="1517" max="1517" width="16" bestFit="1" customWidth="1"/>
    <col min="1518" max="1518" width="14.28515625" bestFit="1" customWidth="1"/>
    <col min="1519" max="1519" width="20" bestFit="1" customWidth="1"/>
    <col min="1520" max="1520" width="19.85546875" bestFit="1" customWidth="1"/>
    <col min="1521" max="1521" width="15.85546875" customWidth="1"/>
    <col min="1522" max="1522" width="15.28515625" customWidth="1"/>
    <col min="1523" max="1523" width="15.5703125" customWidth="1"/>
    <col min="1524" max="1524" width="15.28515625" customWidth="1"/>
    <col min="1525" max="1525" width="14.5703125" customWidth="1"/>
    <col min="1526" max="1527" width="14.85546875" bestFit="1" customWidth="1"/>
    <col min="1528" max="1528" width="14.28515625" bestFit="1" customWidth="1"/>
    <col min="1529" max="1529" width="14.140625" customWidth="1"/>
    <col min="1530" max="1530" width="13.7109375" customWidth="1"/>
    <col min="1531" max="1531" width="0" hidden="1" customWidth="1"/>
    <col min="1532" max="1532" width="16" bestFit="1" customWidth="1"/>
    <col min="1533" max="1533" width="16.7109375" bestFit="1" customWidth="1"/>
    <col min="1534" max="1534" width="0" hidden="1" customWidth="1"/>
    <col min="1535" max="1535" width="15.5703125" bestFit="1" customWidth="1"/>
    <col min="1536" max="1536" width="14.42578125" bestFit="1" customWidth="1"/>
    <col min="1537" max="1537" width="13.85546875" bestFit="1" customWidth="1"/>
    <col min="1770" max="1770" width="20.5703125" customWidth="1"/>
    <col min="1771" max="1771" width="26.28515625" customWidth="1"/>
    <col min="1772" max="1772" width="0" hidden="1" customWidth="1"/>
    <col min="1773" max="1773" width="16" bestFit="1" customWidth="1"/>
    <col min="1774" max="1774" width="14.28515625" bestFit="1" customWidth="1"/>
    <col min="1775" max="1775" width="20" bestFit="1" customWidth="1"/>
    <col min="1776" max="1776" width="19.85546875" bestFit="1" customWidth="1"/>
    <col min="1777" max="1777" width="15.85546875" customWidth="1"/>
    <col min="1778" max="1778" width="15.28515625" customWidth="1"/>
    <col min="1779" max="1779" width="15.5703125" customWidth="1"/>
    <col min="1780" max="1780" width="15.28515625" customWidth="1"/>
    <col min="1781" max="1781" width="14.5703125" customWidth="1"/>
    <col min="1782" max="1783" width="14.85546875" bestFit="1" customWidth="1"/>
    <col min="1784" max="1784" width="14.28515625" bestFit="1" customWidth="1"/>
    <col min="1785" max="1785" width="14.140625" customWidth="1"/>
    <col min="1786" max="1786" width="13.7109375" customWidth="1"/>
    <col min="1787" max="1787" width="0" hidden="1" customWidth="1"/>
    <col min="1788" max="1788" width="16" bestFit="1" customWidth="1"/>
    <col min="1789" max="1789" width="16.7109375" bestFit="1" customWidth="1"/>
    <col min="1790" max="1790" width="0" hidden="1" customWidth="1"/>
    <col min="1791" max="1791" width="15.5703125" bestFit="1" customWidth="1"/>
    <col min="1792" max="1792" width="14.42578125" bestFit="1" customWidth="1"/>
    <col min="1793" max="1793" width="13.85546875" bestFit="1" customWidth="1"/>
    <col min="2026" max="2026" width="20.5703125" customWidth="1"/>
    <col min="2027" max="2027" width="26.28515625" customWidth="1"/>
    <col min="2028" max="2028" width="0" hidden="1" customWidth="1"/>
    <col min="2029" max="2029" width="16" bestFit="1" customWidth="1"/>
    <col min="2030" max="2030" width="14.28515625" bestFit="1" customWidth="1"/>
    <col min="2031" max="2031" width="20" bestFit="1" customWidth="1"/>
    <col min="2032" max="2032" width="19.85546875" bestFit="1" customWidth="1"/>
    <col min="2033" max="2033" width="15.85546875" customWidth="1"/>
    <col min="2034" max="2034" width="15.28515625" customWidth="1"/>
    <col min="2035" max="2035" width="15.5703125" customWidth="1"/>
    <col min="2036" max="2036" width="15.28515625" customWidth="1"/>
    <col min="2037" max="2037" width="14.5703125" customWidth="1"/>
    <col min="2038" max="2039" width="14.85546875" bestFit="1" customWidth="1"/>
    <col min="2040" max="2040" width="14.28515625" bestFit="1" customWidth="1"/>
    <col min="2041" max="2041" width="14.140625" customWidth="1"/>
    <col min="2042" max="2042" width="13.7109375" customWidth="1"/>
    <col min="2043" max="2043" width="0" hidden="1" customWidth="1"/>
    <col min="2044" max="2044" width="16" bestFit="1" customWidth="1"/>
    <col min="2045" max="2045" width="16.7109375" bestFit="1" customWidth="1"/>
    <col min="2046" max="2046" width="0" hidden="1" customWidth="1"/>
    <col min="2047" max="2047" width="15.5703125" bestFit="1" customWidth="1"/>
    <col min="2048" max="2048" width="14.42578125" bestFit="1" customWidth="1"/>
    <col min="2049" max="2049" width="13.85546875" bestFit="1" customWidth="1"/>
    <col min="2282" max="2282" width="20.5703125" customWidth="1"/>
    <col min="2283" max="2283" width="26.28515625" customWidth="1"/>
    <col min="2284" max="2284" width="0" hidden="1" customWidth="1"/>
    <col min="2285" max="2285" width="16" bestFit="1" customWidth="1"/>
    <col min="2286" max="2286" width="14.28515625" bestFit="1" customWidth="1"/>
    <col min="2287" max="2287" width="20" bestFit="1" customWidth="1"/>
    <col min="2288" max="2288" width="19.85546875" bestFit="1" customWidth="1"/>
    <col min="2289" max="2289" width="15.85546875" customWidth="1"/>
    <col min="2290" max="2290" width="15.28515625" customWidth="1"/>
    <col min="2291" max="2291" width="15.5703125" customWidth="1"/>
    <col min="2292" max="2292" width="15.28515625" customWidth="1"/>
    <col min="2293" max="2293" width="14.5703125" customWidth="1"/>
    <col min="2294" max="2295" width="14.85546875" bestFit="1" customWidth="1"/>
    <col min="2296" max="2296" width="14.28515625" bestFit="1" customWidth="1"/>
    <col min="2297" max="2297" width="14.140625" customWidth="1"/>
    <col min="2298" max="2298" width="13.7109375" customWidth="1"/>
    <col min="2299" max="2299" width="0" hidden="1" customWidth="1"/>
    <col min="2300" max="2300" width="16" bestFit="1" customWidth="1"/>
    <col min="2301" max="2301" width="16.7109375" bestFit="1" customWidth="1"/>
    <col min="2302" max="2302" width="0" hidden="1" customWidth="1"/>
    <col min="2303" max="2303" width="15.5703125" bestFit="1" customWidth="1"/>
    <col min="2304" max="2304" width="14.42578125" bestFit="1" customWidth="1"/>
    <col min="2305" max="2305" width="13.85546875" bestFit="1" customWidth="1"/>
    <col min="2538" max="2538" width="20.5703125" customWidth="1"/>
    <col min="2539" max="2539" width="26.28515625" customWidth="1"/>
    <col min="2540" max="2540" width="0" hidden="1" customWidth="1"/>
    <col min="2541" max="2541" width="16" bestFit="1" customWidth="1"/>
    <col min="2542" max="2542" width="14.28515625" bestFit="1" customWidth="1"/>
    <col min="2543" max="2543" width="20" bestFit="1" customWidth="1"/>
    <col min="2544" max="2544" width="19.85546875" bestFit="1" customWidth="1"/>
    <col min="2545" max="2545" width="15.85546875" customWidth="1"/>
    <col min="2546" max="2546" width="15.28515625" customWidth="1"/>
    <col min="2547" max="2547" width="15.5703125" customWidth="1"/>
    <col min="2548" max="2548" width="15.28515625" customWidth="1"/>
    <col min="2549" max="2549" width="14.5703125" customWidth="1"/>
    <col min="2550" max="2551" width="14.85546875" bestFit="1" customWidth="1"/>
    <col min="2552" max="2552" width="14.28515625" bestFit="1" customWidth="1"/>
    <col min="2553" max="2553" width="14.140625" customWidth="1"/>
    <col min="2554" max="2554" width="13.7109375" customWidth="1"/>
    <col min="2555" max="2555" width="0" hidden="1" customWidth="1"/>
    <col min="2556" max="2556" width="16" bestFit="1" customWidth="1"/>
    <col min="2557" max="2557" width="16.7109375" bestFit="1" customWidth="1"/>
    <col min="2558" max="2558" width="0" hidden="1" customWidth="1"/>
    <col min="2559" max="2559" width="15.5703125" bestFit="1" customWidth="1"/>
    <col min="2560" max="2560" width="14.42578125" bestFit="1" customWidth="1"/>
    <col min="2561" max="2561" width="13.85546875" bestFit="1" customWidth="1"/>
    <col min="2794" max="2794" width="20.5703125" customWidth="1"/>
    <col min="2795" max="2795" width="26.28515625" customWidth="1"/>
    <col min="2796" max="2796" width="0" hidden="1" customWidth="1"/>
    <col min="2797" max="2797" width="16" bestFit="1" customWidth="1"/>
    <col min="2798" max="2798" width="14.28515625" bestFit="1" customWidth="1"/>
    <col min="2799" max="2799" width="20" bestFit="1" customWidth="1"/>
    <col min="2800" max="2800" width="19.85546875" bestFit="1" customWidth="1"/>
    <col min="2801" max="2801" width="15.85546875" customWidth="1"/>
    <col min="2802" max="2802" width="15.28515625" customWidth="1"/>
    <col min="2803" max="2803" width="15.5703125" customWidth="1"/>
    <col min="2804" max="2804" width="15.28515625" customWidth="1"/>
    <col min="2805" max="2805" width="14.5703125" customWidth="1"/>
    <col min="2806" max="2807" width="14.85546875" bestFit="1" customWidth="1"/>
    <col min="2808" max="2808" width="14.28515625" bestFit="1" customWidth="1"/>
    <col min="2809" max="2809" width="14.140625" customWidth="1"/>
    <col min="2810" max="2810" width="13.7109375" customWidth="1"/>
    <col min="2811" max="2811" width="0" hidden="1" customWidth="1"/>
    <col min="2812" max="2812" width="16" bestFit="1" customWidth="1"/>
    <col min="2813" max="2813" width="16.7109375" bestFit="1" customWidth="1"/>
    <col min="2814" max="2814" width="0" hidden="1" customWidth="1"/>
    <col min="2815" max="2815" width="15.5703125" bestFit="1" customWidth="1"/>
    <col min="2816" max="2816" width="14.42578125" bestFit="1" customWidth="1"/>
    <col min="2817" max="2817" width="13.85546875" bestFit="1" customWidth="1"/>
    <col min="3050" max="3050" width="20.5703125" customWidth="1"/>
    <col min="3051" max="3051" width="26.28515625" customWidth="1"/>
    <col min="3052" max="3052" width="0" hidden="1" customWidth="1"/>
    <col min="3053" max="3053" width="16" bestFit="1" customWidth="1"/>
    <col min="3054" max="3054" width="14.28515625" bestFit="1" customWidth="1"/>
    <col min="3055" max="3055" width="20" bestFit="1" customWidth="1"/>
    <col min="3056" max="3056" width="19.85546875" bestFit="1" customWidth="1"/>
    <col min="3057" max="3057" width="15.85546875" customWidth="1"/>
    <col min="3058" max="3058" width="15.28515625" customWidth="1"/>
    <col min="3059" max="3059" width="15.5703125" customWidth="1"/>
    <col min="3060" max="3060" width="15.28515625" customWidth="1"/>
    <col min="3061" max="3061" width="14.5703125" customWidth="1"/>
    <col min="3062" max="3063" width="14.85546875" bestFit="1" customWidth="1"/>
    <col min="3064" max="3064" width="14.28515625" bestFit="1" customWidth="1"/>
    <col min="3065" max="3065" width="14.140625" customWidth="1"/>
    <col min="3066" max="3066" width="13.7109375" customWidth="1"/>
    <col min="3067" max="3067" width="0" hidden="1" customWidth="1"/>
    <col min="3068" max="3068" width="16" bestFit="1" customWidth="1"/>
    <col min="3069" max="3069" width="16.7109375" bestFit="1" customWidth="1"/>
    <col min="3070" max="3070" width="0" hidden="1" customWidth="1"/>
    <col min="3071" max="3071" width="15.5703125" bestFit="1" customWidth="1"/>
    <col min="3072" max="3072" width="14.42578125" bestFit="1" customWidth="1"/>
    <col min="3073" max="3073" width="13.85546875" bestFit="1" customWidth="1"/>
    <col min="3306" max="3306" width="20.5703125" customWidth="1"/>
    <col min="3307" max="3307" width="26.28515625" customWidth="1"/>
    <col min="3308" max="3308" width="0" hidden="1" customWidth="1"/>
    <col min="3309" max="3309" width="16" bestFit="1" customWidth="1"/>
    <col min="3310" max="3310" width="14.28515625" bestFit="1" customWidth="1"/>
    <col min="3311" max="3311" width="20" bestFit="1" customWidth="1"/>
    <col min="3312" max="3312" width="19.85546875" bestFit="1" customWidth="1"/>
    <col min="3313" max="3313" width="15.85546875" customWidth="1"/>
    <col min="3314" max="3314" width="15.28515625" customWidth="1"/>
    <col min="3315" max="3315" width="15.5703125" customWidth="1"/>
    <col min="3316" max="3316" width="15.28515625" customWidth="1"/>
    <col min="3317" max="3317" width="14.5703125" customWidth="1"/>
    <col min="3318" max="3319" width="14.85546875" bestFit="1" customWidth="1"/>
    <col min="3320" max="3320" width="14.28515625" bestFit="1" customWidth="1"/>
    <col min="3321" max="3321" width="14.140625" customWidth="1"/>
    <col min="3322" max="3322" width="13.7109375" customWidth="1"/>
    <col min="3323" max="3323" width="0" hidden="1" customWidth="1"/>
    <col min="3324" max="3324" width="16" bestFit="1" customWidth="1"/>
    <col min="3325" max="3325" width="16.7109375" bestFit="1" customWidth="1"/>
    <col min="3326" max="3326" width="0" hidden="1" customWidth="1"/>
    <col min="3327" max="3327" width="15.5703125" bestFit="1" customWidth="1"/>
    <col min="3328" max="3328" width="14.42578125" bestFit="1" customWidth="1"/>
    <col min="3329" max="3329" width="13.85546875" bestFit="1" customWidth="1"/>
    <col min="3562" max="3562" width="20.5703125" customWidth="1"/>
    <col min="3563" max="3563" width="26.28515625" customWidth="1"/>
    <col min="3564" max="3564" width="0" hidden="1" customWidth="1"/>
    <col min="3565" max="3565" width="16" bestFit="1" customWidth="1"/>
    <col min="3566" max="3566" width="14.28515625" bestFit="1" customWidth="1"/>
    <col min="3567" max="3567" width="20" bestFit="1" customWidth="1"/>
    <col min="3568" max="3568" width="19.85546875" bestFit="1" customWidth="1"/>
    <col min="3569" max="3569" width="15.85546875" customWidth="1"/>
    <col min="3570" max="3570" width="15.28515625" customWidth="1"/>
    <col min="3571" max="3571" width="15.5703125" customWidth="1"/>
    <col min="3572" max="3572" width="15.28515625" customWidth="1"/>
    <col min="3573" max="3573" width="14.5703125" customWidth="1"/>
    <col min="3574" max="3575" width="14.85546875" bestFit="1" customWidth="1"/>
    <col min="3576" max="3576" width="14.28515625" bestFit="1" customWidth="1"/>
    <col min="3577" max="3577" width="14.140625" customWidth="1"/>
    <col min="3578" max="3578" width="13.7109375" customWidth="1"/>
    <col min="3579" max="3579" width="0" hidden="1" customWidth="1"/>
    <col min="3580" max="3580" width="16" bestFit="1" customWidth="1"/>
    <col min="3581" max="3581" width="16.7109375" bestFit="1" customWidth="1"/>
    <col min="3582" max="3582" width="0" hidden="1" customWidth="1"/>
    <col min="3583" max="3583" width="15.5703125" bestFit="1" customWidth="1"/>
    <col min="3584" max="3584" width="14.42578125" bestFit="1" customWidth="1"/>
    <col min="3585" max="3585" width="13.85546875" bestFit="1" customWidth="1"/>
    <col min="3818" max="3818" width="20.5703125" customWidth="1"/>
    <col min="3819" max="3819" width="26.28515625" customWidth="1"/>
    <col min="3820" max="3820" width="0" hidden="1" customWidth="1"/>
    <col min="3821" max="3821" width="16" bestFit="1" customWidth="1"/>
    <col min="3822" max="3822" width="14.28515625" bestFit="1" customWidth="1"/>
    <col min="3823" max="3823" width="20" bestFit="1" customWidth="1"/>
    <col min="3824" max="3824" width="19.85546875" bestFit="1" customWidth="1"/>
    <col min="3825" max="3825" width="15.85546875" customWidth="1"/>
    <col min="3826" max="3826" width="15.28515625" customWidth="1"/>
    <col min="3827" max="3827" width="15.5703125" customWidth="1"/>
    <col min="3828" max="3828" width="15.28515625" customWidth="1"/>
    <col min="3829" max="3829" width="14.5703125" customWidth="1"/>
    <col min="3830" max="3831" width="14.85546875" bestFit="1" customWidth="1"/>
    <col min="3832" max="3832" width="14.28515625" bestFit="1" customWidth="1"/>
    <col min="3833" max="3833" width="14.140625" customWidth="1"/>
    <col min="3834" max="3834" width="13.7109375" customWidth="1"/>
    <col min="3835" max="3835" width="0" hidden="1" customWidth="1"/>
    <col min="3836" max="3836" width="16" bestFit="1" customWidth="1"/>
    <col min="3837" max="3837" width="16.7109375" bestFit="1" customWidth="1"/>
    <col min="3838" max="3838" width="0" hidden="1" customWidth="1"/>
    <col min="3839" max="3839" width="15.5703125" bestFit="1" customWidth="1"/>
    <col min="3840" max="3840" width="14.42578125" bestFit="1" customWidth="1"/>
    <col min="3841" max="3841" width="13.85546875" bestFit="1" customWidth="1"/>
    <col min="4074" max="4074" width="20.5703125" customWidth="1"/>
    <col min="4075" max="4075" width="26.28515625" customWidth="1"/>
    <col min="4076" max="4076" width="0" hidden="1" customWidth="1"/>
    <col min="4077" max="4077" width="16" bestFit="1" customWidth="1"/>
    <col min="4078" max="4078" width="14.28515625" bestFit="1" customWidth="1"/>
    <col min="4079" max="4079" width="20" bestFit="1" customWidth="1"/>
    <col min="4080" max="4080" width="19.85546875" bestFit="1" customWidth="1"/>
    <col min="4081" max="4081" width="15.85546875" customWidth="1"/>
    <col min="4082" max="4082" width="15.28515625" customWidth="1"/>
    <col min="4083" max="4083" width="15.5703125" customWidth="1"/>
    <col min="4084" max="4084" width="15.28515625" customWidth="1"/>
    <col min="4085" max="4085" width="14.5703125" customWidth="1"/>
    <col min="4086" max="4087" width="14.85546875" bestFit="1" customWidth="1"/>
    <col min="4088" max="4088" width="14.28515625" bestFit="1" customWidth="1"/>
    <col min="4089" max="4089" width="14.140625" customWidth="1"/>
    <col min="4090" max="4090" width="13.7109375" customWidth="1"/>
    <col min="4091" max="4091" width="0" hidden="1" customWidth="1"/>
    <col min="4092" max="4092" width="16" bestFit="1" customWidth="1"/>
    <col min="4093" max="4093" width="16.7109375" bestFit="1" customWidth="1"/>
    <col min="4094" max="4094" width="0" hidden="1" customWidth="1"/>
    <col min="4095" max="4095" width="15.5703125" bestFit="1" customWidth="1"/>
    <col min="4096" max="4096" width="14.42578125" bestFit="1" customWidth="1"/>
    <col min="4097" max="4097" width="13.85546875" bestFit="1" customWidth="1"/>
    <col min="4330" max="4330" width="20.5703125" customWidth="1"/>
    <col min="4331" max="4331" width="26.28515625" customWidth="1"/>
    <col min="4332" max="4332" width="0" hidden="1" customWidth="1"/>
    <col min="4333" max="4333" width="16" bestFit="1" customWidth="1"/>
    <col min="4334" max="4334" width="14.28515625" bestFit="1" customWidth="1"/>
    <col min="4335" max="4335" width="20" bestFit="1" customWidth="1"/>
    <col min="4336" max="4336" width="19.85546875" bestFit="1" customWidth="1"/>
    <col min="4337" max="4337" width="15.85546875" customWidth="1"/>
    <col min="4338" max="4338" width="15.28515625" customWidth="1"/>
    <col min="4339" max="4339" width="15.5703125" customWidth="1"/>
    <col min="4340" max="4340" width="15.28515625" customWidth="1"/>
    <col min="4341" max="4341" width="14.5703125" customWidth="1"/>
    <col min="4342" max="4343" width="14.85546875" bestFit="1" customWidth="1"/>
    <col min="4344" max="4344" width="14.28515625" bestFit="1" customWidth="1"/>
    <col min="4345" max="4345" width="14.140625" customWidth="1"/>
    <col min="4346" max="4346" width="13.7109375" customWidth="1"/>
    <col min="4347" max="4347" width="0" hidden="1" customWidth="1"/>
    <col min="4348" max="4348" width="16" bestFit="1" customWidth="1"/>
    <col min="4349" max="4349" width="16.7109375" bestFit="1" customWidth="1"/>
    <col min="4350" max="4350" width="0" hidden="1" customWidth="1"/>
    <col min="4351" max="4351" width="15.5703125" bestFit="1" customWidth="1"/>
    <col min="4352" max="4352" width="14.42578125" bestFit="1" customWidth="1"/>
    <col min="4353" max="4353" width="13.85546875" bestFit="1" customWidth="1"/>
    <col min="4586" max="4586" width="20.5703125" customWidth="1"/>
    <col min="4587" max="4587" width="26.28515625" customWidth="1"/>
    <col min="4588" max="4588" width="0" hidden="1" customWidth="1"/>
    <col min="4589" max="4589" width="16" bestFit="1" customWidth="1"/>
    <col min="4590" max="4590" width="14.28515625" bestFit="1" customWidth="1"/>
    <col min="4591" max="4591" width="20" bestFit="1" customWidth="1"/>
    <col min="4592" max="4592" width="19.85546875" bestFit="1" customWidth="1"/>
    <col min="4593" max="4593" width="15.85546875" customWidth="1"/>
    <col min="4594" max="4594" width="15.28515625" customWidth="1"/>
    <col min="4595" max="4595" width="15.5703125" customWidth="1"/>
    <col min="4596" max="4596" width="15.28515625" customWidth="1"/>
    <col min="4597" max="4597" width="14.5703125" customWidth="1"/>
    <col min="4598" max="4599" width="14.85546875" bestFit="1" customWidth="1"/>
    <col min="4600" max="4600" width="14.28515625" bestFit="1" customWidth="1"/>
    <col min="4601" max="4601" width="14.140625" customWidth="1"/>
    <col min="4602" max="4602" width="13.7109375" customWidth="1"/>
    <col min="4603" max="4603" width="0" hidden="1" customWidth="1"/>
    <col min="4604" max="4604" width="16" bestFit="1" customWidth="1"/>
    <col min="4605" max="4605" width="16.7109375" bestFit="1" customWidth="1"/>
    <col min="4606" max="4606" width="0" hidden="1" customWidth="1"/>
    <col min="4607" max="4607" width="15.5703125" bestFit="1" customWidth="1"/>
    <col min="4608" max="4608" width="14.42578125" bestFit="1" customWidth="1"/>
    <col min="4609" max="4609" width="13.85546875" bestFit="1" customWidth="1"/>
    <col min="4842" max="4842" width="20.5703125" customWidth="1"/>
    <col min="4843" max="4843" width="26.28515625" customWidth="1"/>
    <col min="4844" max="4844" width="0" hidden="1" customWidth="1"/>
    <col min="4845" max="4845" width="16" bestFit="1" customWidth="1"/>
    <col min="4846" max="4846" width="14.28515625" bestFit="1" customWidth="1"/>
    <col min="4847" max="4847" width="20" bestFit="1" customWidth="1"/>
    <col min="4848" max="4848" width="19.85546875" bestFit="1" customWidth="1"/>
    <col min="4849" max="4849" width="15.85546875" customWidth="1"/>
    <col min="4850" max="4850" width="15.28515625" customWidth="1"/>
    <col min="4851" max="4851" width="15.5703125" customWidth="1"/>
    <col min="4852" max="4852" width="15.28515625" customWidth="1"/>
    <col min="4853" max="4853" width="14.5703125" customWidth="1"/>
    <col min="4854" max="4855" width="14.85546875" bestFit="1" customWidth="1"/>
    <col min="4856" max="4856" width="14.28515625" bestFit="1" customWidth="1"/>
    <col min="4857" max="4857" width="14.140625" customWidth="1"/>
    <col min="4858" max="4858" width="13.7109375" customWidth="1"/>
    <col min="4859" max="4859" width="0" hidden="1" customWidth="1"/>
    <col min="4860" max="4860" width="16" bestFit="1" customWidth="1"/>
    <col min="4861" max="4861" width="16.7109375" bestFit="1" customWidth="1"/>
    <col min="4862" max="4862" width="0" hidden="1" customWidth="1"/>
    <col min="4863" max="4863" width="15.5703125" bestFit="1" customWidth="1"/>
    <col min="4864" max="4864" width="14.42578125" bestFit="1" customWidth="1"/>
    <col min="4865" max="4865" width="13.85546875" bestFit="1" customWidth="1"/>
    <col min="5098" max="5098" width="20.5703125" customWidth="1"/>
    <col min="5099" max="5099" width="26.28515625" customWidth="1"/>
    <col min="5100" max="5100" width="0" hidden="1" customWidth="1"/>
    <col min="5101" max="5101" width="16" bestFit="1" customWidth="1"/>
    <col min="5102" max="5102" width="14.28515625" bestFit="1" customWidth="1"/>
    <col min="5103" max="5103" width="20" bestFit="1" customWidth="1"/>
    <col min="5104" max="5104" width="19.85546875" bestFit="1" customWidth="1"/>
    <col min="5105" max="5105" width="15.85546875" customWidth="1"/>
    <col min="5106" max="5106" width="15.28515625" customWidth="1"/>
    <col min="5107" max="5107" width="15.5703125" customWidth="1"/>
    <col min="5108" max="5108" width="15.28515625" customWidth="1"/>
    <col min="5109" max="5109" width="14.5703125" customWidth="1"/>
    <col min="5110" max="5111" width="14.85546875" bestFit="1" customWidth="1"/>
    <col min="5112" max="5112" width="14.28515625" bestFit="1" customWidth="1"/>
    <col min="5113" max="5113" width="14.140625" customWidth="1"/>
    <col min="5114" max="5114" width="13.7109375" customWidth="1"/>
    <col min="5115" max="5115" width="0" hidden="1" customWidth="1"/>
    <col min="5116" max="5116" width="16" bestFit="1" customWidth="1"/>
    <col min="5117" max="5117" width="16.7109375" bestFit="1" customWidth="1"/>
    <col min="5118" max="5118" width="0" hidden="1" customWidth="1"/>
    <col min="5119" max="5119" width="15.5703125" bestFit="1" customWidth="1"/>
    <col min="5120" max="5120" width="14.42578125" bestFit="1" customWidth="1"/>
    <col min="5121" max="5121" width="13.85546875" bestFit="1" customWidth="1"/>
    <col min="5354" max="5354" width="20.5703125" customWidth="1"/>
    <col min="5355" max="5355" width="26.28515625" customWidth="1"/>
    <col min="5356" max="5356" width="0" hidden="1" customWidth="1"/>
    <col min="5357" max="5357" width="16" bestFit="1" customWidth="1"/>
    <col min="5358" max="5358" width="14.28515625" bestFit="1" customWidth="1"/>
    <col min="5359" max="5359" width="20" bestFit="1" customWidth="1"/>
    <col min="5360" max="5360" width="19.85546875" bestFit="1" customWidth="1"/>
    <col min="5361" max="5361" width="15.85546875" customWidth="1"/>
    <col min="5362" max="5362" width="15.28515625" customWidth="1"/>
    <col min="5363" max="5363" width="15.5703125" customWidth="1"/>
    <col min="5364" max="5364" width="15.28515625" customWidth="1"/>
    <col min="5365" max="5365" width="14.5703125" customWidth="1"/>
    <col min="5366" max="5367" width="14.85546875" bestFit="1" customWidth="1"/>
    <col min="5368" max="5368" width="14.28515625" bestFit="1" customWidth="1"/>
    <col min="5369" max="5369" width="14.140625" customWidth="1"/>
    <col min="5370" max="5370" width="13.7109375" customWidth="1"/>
    <col min="5371" max="5371" width="0" hidden="1" customWidth="1"/>
    <col min="5372" max="5372" width="16" bestFit="1" customWidth="1"/>
    <col min="5373" max="5373" width="16.7109375" bestFit="1" customWidth="1"/>
    <col min="5374" max="5374" width="0" hidden="1" customWidth="1"/>
    <col min="5375" max="5375" width="15.5703125" bestFit="1" customWidth="1"/>
    <col min="5376" max="5376" width="14.42578125" bestFit="1" customWidth="1"/>
    <col min="5377" max="5377" width="13.85546875" bestFit="1" customWidth="1"/>
    <col min="5610" max="5610" width="20.5703125" customWidth="1"/>
    <col min="5611" max="5611" width="26.28515625" customWidth="1"/>
    <col min="5612" max="5612" width="0" hidden="1" customWidth="1"/>
    <col min="5613" max="5613" width="16" bestFit="1" customWidth="1"/>
    <col min="5614" max="5614" width="14.28515625" bestFit="1" customWidth="1"/>
    <col min="5615" max="5615" width="20" bestFit="1" customWidth="1"/>
    <col min="5616" max="5616" width="19.85546875" bestFit="1" customWidth="1"/>
    <col min="5617" max="5617" width="15.85546875" customWidth="1"/>
    <col min="5618" max="5618" width="15.28515625" customWidth="1"/>
    <col min="5619" max="5619" width="15.5703125" customWidth="1"/>
    <col min="5620" max="5620" width="15.28515625" customWidth="1"/>
    <col min="5621" max="5621" width="14.5703125" customWidth="1"/>
    <col min="5622" max="5623" width="14.85546875" bestFit="1" customWidth="1"/>
    <col min="5624" max="5624" width="14.28515625" bestFit="1" customWidth="1"/>
    <col min="5625" max="5625" width="14.140625" customWidth="1"/>
    <col min="5626" max="5626" width="13.7109375" customWidth="1"/>
    <col min="5627" max="5627" width="0" hidden="1" customWidth="1"/>
    <col min="5628" max="5628" width="16" bestFit="1" customWidth="1"/>
    <col min="5629" max="5629" width="16.7109375" bestFit="1" customWidth="1"/>
    <col min="5630" max="5630" width="0" hidden="1" customWidth="1"/>
    <col min="5631" max="5631" width="15.5703125" bestFit="1" customWidth="1"/>
    <col min="5632" max="5632" width="14.42578125" bestFit="1" customWidth="1"/>
    <col min="5633" max="5633" width="13.85546875" bestFit="1" customWidth="1"/>
    <col min="5866" max="5866" width="20.5703125" customWidth="1"/>
    <col min="5867" max="5867" width="26.28515625" customWidth="1"/>
    <col min="5868" max="5868" width="0" hidden="1" customWidth="1"/>
    <col min="5869" max="5869" width="16" bestFit="1" customWidth="1"/>
    <col min="5870" max="5870" width="14.28515625" bestFit="1" customWidth="1"/>
    <col min="5871" max="5871" width="20" bestFit="1" customWidth="1"/>
    <col min="5872" max="5872" width="19.85546875" bestFit="1" customWidth="1"/>
    <col min="5873" max="5873" width="15.85546875" customWidth="1"/>
    <col min="5874" max="5874" width="15.28515625" customWidth="1"/>
    <col min="5875" max="5875" width="15.5703125" customWidth="1"/>
    <col min="5876" max="5876" width="15.28515625" customWidth="1"/>
    <col min="5877" max="5877" width="14.5703125" customWidth="1"/>
    <col min="5878" max="5879" width="14.85546875" bestFit="1" customWidth="1"/>
    <col min="5880" max="5880" width="14.28515625" bestFit="1" customWidth="1"/>
    <col min="5881" max="5881" width="14.140625" customWidth="1"/>
    <col min="5882" max="5882" width="13.7109375" customWidth="1"/>
    <col min="5883" max="5883" width="0" hidden="1" customWidth="1"/>
    <col min="5884" max="5884" width="16" bestFit="1" customWidth="1"/>
    <col min="5885" max="5885" width="16.7109375" bestFit="1" customWidth="1"/>
    <col min="5886" max="5886" width="0" hidden="1" customWidth="1"/>
    <col min="5887" max="5887" width="15.5703125" bestFit="1" customWidth="1"/>
    <col min="5888" max="5888" width="14.42578125" bestFit="1" customWidth="1"/>
    <col min="5889" max="5889" width="13.85546875" bestFit="1" customWidth="1"/>
    <col min="6122" max="6122" width="20.5703125" customWidth="1"/>
    <col min="6123" max="6123" width="26.28515625" customWidth="1"/>
    <col min="6124" max="6124" width="0" hidden="1" customWidth="1"/>
    <col min="6125" max="6125" width="16" bestFit="1" customWidth="1"/>
    <col min="6126" max="6126" width="14.28515625" bestFit="1" customWidth="1"/>
    <col min="6127" max="6127" width="20" bestFit="1" customWidth="1"/>
    <col min="6128" max="6128" width="19.85546875" bestFit="1" customWidth="1"/>
    <col min="6129" max="6129" width="15.85546875" customWidth="1"/>
    <col min="6130" max="6130" width="15.28515625" customWidth="1"/>
    <col min="6131" max="6131" width="15.5703125" customWidth="1"/>
    <col min="6132" max="6132" width="15.28515625" customWidth="1"/>
    <col min="6133" max="6133" width="14.5703125" customWidth="1"/>
    <col min="6134" max="6135" width="14.85546875" bestFit="1" customWidth="1"/>
    <col min="6136" max="6136" width="14.28515625" bestFit="1" customWidth="1"/>
    <col min="6137" max="6137" width="14.140625" customWidth="1"/>
    <col min="6138" max="6138" width="13.7109375" customWidth="1"/>
    <col min="6139" max="6139" width="0" hidden="1" customWidth="1"/>
    <col min="6140" max="6140" width="16" bestFit="1" customWidth="1"/>
    <col min="6141" max="6141" width="16.7109375" bestFit="1" customWidth="1"/>
    <col min="6142" max="6142" width="0" hidden="1" customWidth="1"/>
    <col min="6143" max="6143" width="15.5703125" bestFit="1" customWidth="1"/>
    <col min="6144" max="6144" width="14.42578125" bestFit="1" customWidth="1"/>
    <col min="6145" max="6145" width="13.85546875" bestFit="1" customWidth="1"/>
    <col min="6378" max="6378" width="20.5703125" customWidth="1"/>
    <col min="6379" max="6379" width="26.28515625" customWidth="1"/>
    <col min="6380" max="6380" width="0" hidden="1" customWidth="1"/>
    <col min="6381" max="6381" width="16" bestFit="1" customWidth="1"/>
    <col min="6382" max="6382" width="14.28515625" bestFit="1" customWidth="1"/>
    <col min="6383" max="6383" width="20" bestFit="1" customWidth="1"/>
    <col min="6384" max="6384" width="19.85546875" bestFit="1" customWidth="1"/>
    <col min="6385" max="6385" width="15.85546875" customWidth="1"/>
    <col min="6386" max="6386" width="15.28515625" customWidth="1"/>
    <col min="6387" max="6387" width="15.5703125" customWidth="1"/>
    <col min="6388" max="6388" width="15.28515625" customWidth="1"/>
    <col min="6389" max="6389" width="14.5703125" customWidth="1"/>
    <col min="6390" max="6391" width="14.85546875" bestFit="1" customWidth="1"/>
    <col min="6392" max="6392" width="14.28515625" bestFit="1" customWidth="1"/>
    <col min="6393" max="6393" width="14.140625" customWidth="1"/>
    <col min="6394" max="6394" width="13.7109375" customWidth="1"/>
    <col min="6395" max="6395" width="0" hidden="1" customWidth="1"/>
    <col min="6396" max="6396" width="16" bestFit="1" customWidth="1"/>
    <col min="6397" max="6397" width="16.7109375" bestFit="1" customWidth="1"/>
    <col min="6398" max="6398" width="0" hidden="1" customWidth="1"/>
    <col min="6399" max="6399" width="15.5703125" bestFit="1" customWidth="1"/>
    <col min="6400" max="6400" width="14.42578125" bestFit="1" customWidth="1"/>
    <col min="6401" max="6401" width="13.85546875" bestFit="1" customWidth="1"/>
    <col min="6634" max="6634" width="20.5703125" customWidth="1"/>
    <col min="6635" max="6635" width="26.28515625" customWidth="1"/>
    <col min="6636" max="6636" width="0" hidden="1" customWidth="1"/>
    <col min="6637" max="6637" width="16" bestFit="1" customWidth="1"/>
    <col min="6638" max="6638" width="14.28515625" bestFit="1" customWidth="1"/>
    <col min="6639" max="6639" width="20" bestFit="1" customWidth="1"/>
    <col min="6640" max="6640" width="19.85546875" bestFit="1" customWidth="1"/>
    <col min="6641" max="6641" width="15.85546875" customWidth="1"/>
    <col min="6642" max="6642" width="15.28515625" customWidth="1"/>
    <col min="6643" max="6643" width="15.5703125" customWidth="1"/>
    <col min="6644" max="6644" width="15.28515625" customWidth="1"/>
    <col min="6645" max="6645" width="14.5703125" customWidth="1"/>
    <col min="6646" max="6647" width="14.85546875" bestFit="1" customWidth="1"/>
    <col min="6648" max="6648" width="14.28515625" bestFit="1" customWidth="1"/>
    <col min="6649" max="6649" width="14.140625" customWidth="1"/>
    <col min="6650" max="6650" width="13.7109375" customWidth="1"/>
    <col min="6651" max="6651" width="0" hidden="1" customWidth="1"/>
    <col min="6652" max="6652" width="16" bestFit="1" customWidth="1"/>
    <col min="6653" max="6653" width="16.7109375" bestFit="1" customWidth="1"/>
    <col min="6654" max="6654" width="0" hidden="1" customWidth="1"/>
    <col min="6655" max="6655" width="15.5703125" bestFit="1" customWidth="1"/>
    <col min="6656" max="6656" width="14.42578125" bestFit="1" customWidth="1"/>
    <col min="6657" max="6657" width="13.85546875" bestFit="1" customWidth="1"/>
    <col min="6890" max="6890" width="20.5703125" customWidth="1"/>
    <col min="6891" max="6891" width="26.28515625" customWidth="1"/>
    <col min="6892" max="6892" width="0" hidden="1" customWidth="1"/>
    <col min="6893" max="6893" width="16" bestFit="1" customWidth="1"/>
    <col min="6894" max="6894" width="14.28515625" bestFit="1" customWidth="1"/>
    <col min="6895" max="6895" width="20" bestFit="1" customWidth="1"/>
    <col min="6896" max="6896" width="19.85546875" bestFit="1" customWidth="1"/>
    <col min="6897" max="6897" width="15.85546875" customWidth="1"/>
    <col min="6898" max="6898" width="15.28515625" customWidth="1"/>
    <col min="6899" max="6899" width="15.5703125" customWidth="1"/>
    <col min="6900" max="6900" width="15.28515625" customWidth="1"/>
    <col min="6901" max="6901" width="14.5703125" customWidth="1"/>
    <col min="6902" max="6903" width="14.85546875" bestFit="1" customWidth="1"/>
    <col min="6904" max="6904" width="14.28515625" bestFit="1" customWidth="1"/>
    <col min="6905" max="6905" width="14.140625" customWidth="1"/>
    <col min="6906" max="6906" width="13.7109375" customWidth="1"/>
    <col min="6907" max="6907" width="0" hidden="1" customWidth="1"/>
    <col min="6908" max="6908" width="16" bestFit="1" customWidth="1"/>
    <col min="6909" max="6909" width="16.7109375" bestFit="1" customWidth="1"/>
    <col min="6910" max="6910" width="0" hidden="1" customWidth="1"/>
    <col min="6911" max="6911" width="15.5703125" bestFit="1" customWidth="1"/>
    <col min="6912" max="6912" width="14.42578125" bestFit="1" customWidth="1"/>
    <col min="6913" max="6913" width="13.85546875" bestFit="1" customWidth="1"/>
    <col min="7146" max="7146" width="20.5703125" customWidth="1"/>
    <col min="7147" max="7147" width="26.28515625" customWidth="1"/>
    <col min="7148" max="7148" width="0" hidden="1" customWidth="1"/>
    <col min="7149" max="7149" width="16" bestFit="1" customWidth="1"/>
    <col min="7150" max="7150" width="14.28515625" bestFit="1" customWidth="1"/>
    <col min="7151" max="7151" width="20" bestFit="1" customWidth="1"/>
    <col min="7152" max="7152" width="19.85546875" bestFit="1" customWidth="1"/>
    <col min="7153" max="7153" width="15.85546875" customWidth="1"/>
    <col min="7154" max="7154" width="15.28515625" customWidth="1"/>
    <col min="7155" max="7155" width="15.5703125" customWidth="1"/>
    <col min="7156" max="7156" width="15.28515625" customWidth="1"/>
    <col min="7157" max="7157" width="14.5703125" customWidth="1"/>
    <col min="7158" max="7159" width="14.85546875" bestFit="1" customWidth="1"/>
    <col min="7160" max="7160" width="14.28515625" bestFit="1" customWidth="1"/>
    <col min="7161" max="7161" width="14.140625" customWidth="1"/>
    <col min="7162" max="7162" width="13.7109375" customWidth="1"/>
    <col min="7163" max="7163" width="0" hidden="1" customWidth="1"/>
    <col min="7164" max="7164" width="16" bestFit="1" customWidth="1"/>
    <col min="7165" max="7165" width="16.7109375" bestFit="1" customWidth="1"/>
    <col min="7166" max="7166" width="0" hidden="1" customWidth="1"/>
    <col min="7167" max="7167" width="15.5703125" bestFit="1" customWidth="1"/>
    <col min="7168" max="7168" width="14.42578125" bestFit="1" customWidth="1"/>
    <col min="7169" max="7169" width="13.85546875" bestFit="1" customWidth="1"/>
    <col min="7402" max="7402" width="20.5703125" customWidth="1"/>
    <col min="7403" max="7403" width="26.28515625" customWidth="1"/>
    <col min="7404" max="7404" width="0" hidden="1" customWidth="1"/>
    <col min="7405" max="7405" width="16" bestFit="1" customWidth="1"/>
    <col min="7406" max="7406" width="14.28515625" bestFit="1" customWidth="1"/>
    <col min="7407" max="7407" width="20" bestFit="1" customWidth="1"/>
    <col min="7408" max="7408" width="19.85546875" bestFit="1" customWidth="1"/>
    <col min="7409" max="7409" width="15.85546875" customWidth="1"/>
    <col min="7410" max="7410" width="15.28515625" customWidth="1"/>
    <col min="7411" max="7411" width="15.5703125" customWidth="1"/>
    <col min="7412" max="7412" width="15.28515625" customWidth="1"/>
    <col min="7413" max="7413" width="14.5703125" customWidth="1"/>
    <col min="7414" max="7415" width="14.85546875" bestFit="1" customWidth="1"/>
    <col min="7416" max="7416" width="14.28515625" bestFit="1" customWidth="1"/>
    <col min="7417" max="7417" width="14.140625" customWidth="1"/>
    <col min="7418" max="7418" width="13.7109375" customWidth="1"/>
    <col min="7419" max="7419" width="0" hidden="1" customWidth="1"/>
    <col min="7420" max="7420" width="16" bestFit="1" customWidth="1"/>
    <col min="7421" max="7421" width="16.7109375" bestFit="1" customWidth="1"/>
    <col min="7422" max="7422" width="0" hidden="1" customWidth="1"/>
    <col min="7423" max="7423" width="15.5703125" bestFit="1" customWidth="1"/>
    <col min="7424" max="7424" width="14.42578125" bestFit="1" customWidth="1"/>
    <col min="7425" max="7425" width="13.85546875" bestFit="1" customWidth="1"/>
    <col min="7658" max="7658" width="20.5703125" customWidth="1"/>
    <col min="7659" max="7659" width="26.28515625" customWidth="1"/>
    <col min="7660" max="7660" width="0" hidden="1" customWidth="1"/>
    <col min="7661" max="7661" width="16" bestFit="1" customWidth="1"/>
    <col min="7662" max="7662" width="14.28515625" bestFit="1" customWidth="1"/>
    <col min="7663" max="7663" width="20" bestFit="1" customWidth="1"/>
    <col min="7664" max="7664" width="19.85546875" bestFit="1" customWidth="1"/>
    <col min="7665" max="7665" width="15.85546875" customWidth="1"/>
    <col min="7666" max="7666" width="15.28515625" customWidth="1"/>
    <col min="7667" max="7667" width="15.5703125" customWidth="1"/>
    <col min="7668" max="7668" width="15.28515625" customWidth="1"/>
    <col min="7669" max="7669" width="14.5703125" customWidth="1"/>
    <col min="7670" max="7671" width="14.85546875" bestFit="1" customWidth="1"/>
    <col min="7672" max="7672" width="14.28515625" bestFit="1" customWidth="1"/>
    <col min="7673" max="7673" width="14.140625" customWidth="1"/>
    <col min="7674" max="7674" width="13.7109375" customWidth="1"/>
    <col min="7675" max="7675" width="0" hidden="1" customWidth="1"/>
    <col min="7676" max="7676" width="16" bestFit="1" customWidth="1"/>
    <col min="7677" max="7677" width="16.7109375" bestFit="1" customWidth="1"/>
    <col min="7678" max="7678" width="0" hidden="1" customWidth="1"/>
    <col min="7679" max="7679" width="15.5703125" bestFit="1" customWidth="1"/>
    <col min="7680" max="7680" width="14.42578125" bestFit="1" customWidth="1"/>
    <col min="7681" max="7681" width="13.85546875" bestFit="1" customWidth="1"/>
    <col min="7914" max="7914" width="20.5703125" customWidth="1"/>
    <col min="7915" max="7915" width="26.28515625" customWidth="1"/>
    <col min="7916" max="7916" width="0" hidden="1" customWidth="1"/>
    <col min="7917" max="7917" width="16" bestFit="1" customWidth="1"/>
    <col min="7918" max="7918" width="14.28515625" bestFit="1" customWidth="1"/>
    <col min="7919" max="7919" width="20" bestFit="1" customWidth="1"/>
    <col min="7920" max="7920" width="19.85546875" bestFit="1" customWidth="1"/>
    <col min="7921" max="7921" width="15.85546875" customWidth="1"/>
    <col min="7922" max="7922" width="15.28515625" customWidth="1"/>
    <col min="7923" max="7923" width="15.5703125" customWidth="1"/>
    <col min="7924" max="7924" width="15.28515625" customWidth="1"/>
    <col min="7925" max="7925" width="14.5703125" customWidth="1"/>
    <col min="7926" max="7927" width="14.85546875" bestFit="1" customWidth="1"/>
    <col min="7928" max="7928" width="14.28515625" bestFit="1" customWidth="1"/>
    <col min="7929" max="7929" width="14.140625" customWidth="1"/>
    <col min="7930" max="7930" width="13.7109375" customWidth="1"/>
    <col min="7931" max="7931" width="0" hidden="1" customWidth="1"/>
    <col min="7932" max="7932" width="16" bestFit="1" customWidth="1"/>
    <col min="7933" max="7933" width="16.7109375" bestFit="1" customWidth="1"/>
    <col min="7934" max="7934" width="0" hidden="1" customWidth="1"/>
    <col min="7935" max="7935" width="15.5703125" bestFit="1" customWidth="1"/>
    <col min="7936" max="7936" width="14.42578125" bestFit="1" customWidth="1"/>
    <col min="7937" max="7937" width="13.85546875" bestFit="1" customWidth="1"/>
    <col min="8170" max="8170" width="20.5703125" customWidth="1"/>
    <col min="8171" max="8171" width="26.28515625" customWidth="1"/>
    <col min="8172" max="8172" width="0" hidden="1" customWidth="1"/>
    <col min="8173" max="8173" width="16" bestFit="1" customWidth="1"/>
    <col min="8174" max="8174" width="14.28515625" bestFit="1" customWidth="1"/>
    <col min="8175" max="8175" width="20" bestFit="1" customWidth="1"/>
    <col min="8176" max="8176" width="19.85546875" bestFit="1" customWidth="1"/>
    <col min="8177" max="8177" width="15.85546875" customWidth="1"/>
    <col min="8178" max="8178" width="15.28515625" customWidth="1"/>
    <col min="8179" max="8179" width="15.5703125" customWidth="1"/>
    <col min="8180" max="8180" width="15.28515625" customWidth="1"/>
    <col min="8181" max="8181" width="14.5703125" customWidth="1"/>
    <col min="8182" max="8183" width="14.85546875" bestFit="1" customWidth="1"/>
    <col min="8184" max="8184" width="14.28515625" bestFit="1" customWidth="1"/>
    <col min="8185" max="8185" width="14.140625" customWidth="1"/>
    <col min="8186" max="8186" width="13.7109375" customWidth="1"/>
    <col min="8187" max="8187" width="0" hidden="1" customWidth="1"/>
    <col min="8188" max="8188" width="16" bestFit="1" customWidth="1"/>
    <col min="8189" max="8189" width="16.7109375" bestFit="1" customWidth="1"/>
    <col min="8190" max="8190" width="0" hidden="1" customWidth="1"/>
    <col min="8191" max="8191" width="15.5703125" bestFit="1" customWidth="1"/>
    <col min="8192" max="8192" width="14.42578125" bestFit="1" customWidth="1"/>
    <col min="8193" max="8193" width="13.85546875" bestFit="1" customWidth="1"/>
    <col min="8426" max="8426" width="20.5703125" customWidth="1"/>
    <col min="8427" max="8427" width="26.28515625" customWidth="1"/>
    <col min="8428" max="8428" width="0" hidden="1" customWidth="1"/>
    <col min="8429" max="8429" width="16" bestFit="1" customWidth="1"/>
    <col min="8430" max="8430" width="14.28515625" bestFit="1" customWidth="1"/>
    <col min="8431" max="8431" width="20" bestFit="1" customWidth="1"/>
    <col min="8432" max="8432" width="19.85546875" bestFit="1" customWidth="1"/>
    <col min="8433" max="8433" width="15.85546875" customWidth="1"/>
    <col min="8434" max="8434" width="15.28515625" customWidth="1"/>
    <col min="8435" max="8435" width="15.5703125" customWidth="1"/>
    <col min="8436" max="8436" width="15.28515625" customWidth="1"/>
    <col min="8437" max="8437" width="14.5703125" customWidth="1"/>
    <col min="8438" max="8439" width="14.85546875" bestFit="1" customWidth="1"/>
    <col min="8440" max="8440" width="14.28515625" bestFit="1" customWidth="1"/>
    <col min="8441" max="8441" width="14.140625" customWidth="1"/>
    <col min="8442" max="8442" width="13.7109375" customWidth="1"/>
    <col min="8443" max="8443" width="0" hidden="1" customWidth="1"/>
    <col min="8444" max="8444" width="16" bestFit="1" customWidth="1"/>
    <col min="8445" max="8445" width="16.7109375" bestFit="1" customWidth="1"/>
    <col min="8446" max="8446" width="0" hidden="1" customWidth="1"/>
    <col min="8447" max="8447" width="15.5703125" bestFit="1" customWidth="1"/>
    <col min="8448" max="8448" width="14.42578125" bestFit="1" customWidth="1"/>
    <col min="8449" max="8449" width="13.85546875" bestFit="1" customWidth="1"/>
    <col min="8682" max="8682" width="20.5703125" customWidth="1"/>
    <col min="8683" max="8683" width="26.28515625" customWidth="1"/>
    <col min="8684" max="8684" width="0" hidden="1" customWidth="1"/>
    <col min="8685" max="8685" width="16" bestFit="1" customWidth="1"/>
    <col min="8686" max="8686" width="14.28515625" bestFit="1" customWidth="1"/>
    <col min="8687" max="8687" width="20" bestFit="1" customWidth="1"/>
    <col min="8688" max="8688" width="19.85546875" bestFit="1" customWidth="1"/>
    <col min="8689" max="8689" width="15.85546875" customWidth="1"/>
    <col min="8690" max="8690" width="15.28515625" customWidth="1"/>
    <col min="8691" max="8691" width="15.5703125" customWidth="1"/>
    <col min="8692" max="8692" width="15.28515625" customWidth="1"/>
    <col min="8693" max="8693" width="14.5703125" customWidth="1"/>
    <col min="8694" max="8695" width="14.85546875" bestFit="1" customWidth="1"/>
    <col min="8696" max="8696" width="14.28515625" bestFit="1" customWidth="1"/>
    <col min="8697" max="8697" width="14.140625" customWidth="1"/>
    <col min="8698" max="8698" width="13.7109375" customWidth="1"/>
    <col min="8699" max="8699" width="0" hidden="1" customWidth="1"/>
    <col min="8700" max="8700" width="16" bestFit="1" customWidth="1"/>
    <col min="8701" max="8701" width="16.7109375" bestFit="1" customWidth="1"/>
    <col min="8702" max="8702" width="0" hidden="1" customWidth="1"/>
    <col min="8703" max="8703" width="15.5703125" bestFit="1" customWidth="1"/>
    <col min="8704" max="8704" width="14.42578125" bestFit="1" customWidth="1"/>
    <col min="8705" max="8705" width="13.85546875" bestFit="1" customWidth="1"/>
    <col min="8938" max="8938" width="20.5703125" customWidth="1"/>
    <col min="8939" max="8939" width="26.28515625" customWidth="1"/>
    <col min="8940" max="8940" width="0" hidden="1" customWidth="1"/>
    <col min="8941" max="8941" width="16" bestFit="1" customWidth="1"/>
    <col min="8942" max="8942" width="14.28515625" bestFit="1" customWidth="1"/>
    <col min="8943" max="8943" width="20" bestFit="1" customWidth="1"/>
    <col min="8944" max="8944" width="19.85546875" bestFit="1" customWidth="1"/>
    <col min="8945" max="8945" width="15.85546875" customWidth="1"/>
    <col min="8946" max="8946" width="15.28515625" customWidth="1"/>
    <col min="8947" max="8947" width="15.5703125" customWidth="1"/>
    <col min="8948" max="8948" width="15.28515625" customWidth="1"/>
    <col min="8949" max="8949" width="14.5703125" customWidth="1"/>
    <col min="8950" max="8951" width="14.85546875" bestFit="1" customWidth="1"/>
    <col min="8952" max="8952" width="14.28515625" bestFit="1" customWidth="1"/>
    <col min="8953" max="8953" width="14.140625" customWidth="1"/>
    <col min="8954" max="8954" width="13.7109375" customWidth="1"/>
    <col min="8955" max="8955" width="0" hidden="1" customWidth="1"/>
    <col min="8956" max="8956" width="16" bestFit="1" customWidth="1"/>
    <col min="8957" max="8957" width="16.7109375" bestFit="1" customWidth="1"/>
    <col min="8958" max="8958" width="0" hidden="1" customWidth="1"/>
    <col min="8959" max="8959" width="15.5703125" bestFit="1" customWidth="1"/>
    <col min="8960" max="8960" width="14.42578125" bestFit="1" customWidth="1"/>
    <col min="8961" max="8961" width="13.85546875" bestFit="1" customWidth="1"/>
    <col min="9194" max="9194" width="20.5703125" customWidth="1"/>
    <col min="9195" max="9195" width="26.28515625" customWidth="1"/>
    <col min="9196" max="9196" width="0" hidden="1" customWidth="1"/>
    <col min="9197" max="9197" width="16" bestFit="1" customWidth="1"/>
    <col min="9198" max="9198" width="14.28515625" bestFit="1" customWidth="1"/>
    <col min="9199" max="9199" width="20" bestFit="1" customWidth="1"/>
    <col min="9200" max="9200" width="19.85546875" bestFit="1" customWidth="1"/>
    <col min="9201" max="9201" width="15.85546875" customWidth="1"/>
    <col min="9202" max="9202" width="15.28515625" customWidth="1"/>
    <col min="9203" max="9203" width="15.5703125" customWidth="1"/>
    <col min="9204" max="9204" width="15.28515625" customWidth="1"/>
    <col min="9205" max="9205" width="14.5703125" customWidth="1"/>
    <col min="9206" max="9207" width="14.85546875" bestFit="1" customWidth="1"/>
    <col min="9208" max="9208" width="14.28515625" bestFit="1" customWidth="1"/>
    <col min="9209" max="9209" width="14.140625" customWidth="1"/>
    <col min="9210" max="9210" width="13.7109375" customWidth="1"/>
    <col min="9211" max="9211" width="0" hidden="1" customWidth="1"/>
    <col min="9212" max="9212" width="16" bestFit="1" customWidth="1"/>
    <col min="9213" max="9213" width="16.7109375" bestFit="1" customWidth="1"/>
    <col min="9214" max="9214" width="0" hidden="1" customWidth="1"/>
    <col min="9215" max="9215" width="15.5703125" bestFit="1" customWidth="1"/>
    <col min="9216" max="9216" width="14.42578125" bestFit="1" customWidth="1"/>
    <col min="9217" max="9217" width="13.85546875" bestFit="1" customWidth="1"/>
    <col min="9450" max="9450" width="20.5703125" customWidth="1"/>
    <col min="9451" max="9451" width="26.28515625" customWidth="1"/>
    <col min="9452" max="9452" width="0" hidden="1" customWidth="1"/>
    <col min="9453" max="9453" width="16" bestFit="1" customWidth="1"/>
    <col min="9454" max="9454" width="14.28515625" bestFit="1" customWidth="1"/>
    <col min="9455" max="9455" width="20" bestFit="1" customWidth="1"/>
    <col min="9456" max="9456" width="19.85546875" bestFit="1" customWidth="1"/>
    <col min="9457" max="9457" width="15.85546875" customWidth="1"/>
    <col min="9458" max="9458" width="15.28515625" customWidth="1"/>
    <col min="9459" max="9459" width="15.5703125" customWidth="1"/>
    <col min="9460" max="9460" width="15.28515625" customWidth="1"/>
    <col min="9461" max="9461" width="14.5703125" customWidth="1"/>
    <col min="9462" max="9463" width="14.85546875" bestFit="1" customWidth="1"/>
    <col min="9464" max="9464" width="14.28515625" bestFit="1" customWidth="1"/>
    <col min="9465" max="9465" width="14.140625" customWidth="1"/>
    <col min="9466" max="9466" width="13.7109375" customWidth="1"/>
    <col min="9467" max="9467" width="0" hidden="1" customWidth="1"/>
    <col min="9468" max="9468" width="16" bestFit="1" customWidth="1"/>
    <col min="9469" max="9469" width="16.7109375" bestFit="1" customWidth="1"/>
    <col min="9470" max="9470" width="0" hidden="1" customWidth="1"/>
    <col min="9471" max="9471" width="15.5703125" bestFit="1" customWidth="1"/>
    <col min="9472" max="9472" width="14.42578125" bestFit="1" customWidth="1"/>
    <col min="9473" max="9473" width="13.85546875" bestFit="1" customWidth="1"/>
    <col min="9706" max="9706" width="20.5703125" customWidth="1"/>
    <col min="9707" max="9707" width="26.28515625" customWidth="1"/>
    <col min="9708" max="9708" width="0" hidden="1" customWidth="1"/>
    <col min="9709" max="9709" width="16" bestFit="1" customWidth="1"/>
    <col min="9710" max="9710" width="14.28515625" bestFit="1" customWidth="1"/>
    <col min="9711" max="9711" width="20" bestFit="1" customWidth="1"/>
    <col min="9712" max="9712" width="19.85546875" bestFit="1" customWidth="1"/>
    <col min="9713" max="9713" width="15.85546875" customWidth="1"/>
    <col min="9714" max="9714" width="15.28515625" customWidth="1"/>
    <col min="9715" max="9715" width="15.5703125" customWidth="1"/>
    <col min="9716" max="9716" width="15.28515625" customWidth="1"/>
    <col min="9717" max="9717" width="14.5703125" customWidth="1"/>
    <col min="9718" max="9719" width="14.85546875" bestFit="1" customWidth="1"/>
    <col min="9720" max="9720" width="14.28515625" bestFit="1" customWidth="1"/>
    <col min="9721" max="9721" width="14.140625" customWidth="1"/>
    <col min="9722" max="9722" width="13.7109375" customWidth="1"/>
    <col min="9723" max="9723" width="0" hidden="1" customWidth="1"/>
    <col min="9724" max="9724" width="16" bestFit="1" customWidth="1"/>
    <col min="9725" max="9725" width="16.7109375" bestFit="1" customWidth="1"/>
    <col min="9726" max="9726" width="0" hidden="1" customWidth="1"/>
    <col min="9727" max="9727" width="15.5703125" bestFit="1" customWidth="1"/>
    <col min="9728" max="9728" width="14.42578125" bestFit="1" customWidth="1"/>
    <col min="9729" max="9729" width="13.85546875" bestFit="1" customWidth="1"/>
    <col min="9962" max="9962" width="20.5703125" customWidth="1"/>
    <col min="9963" max="9963" width="26.28515625" customWidth="1"/>
    <col min="9964" max="9964" width="0" hidden="1" customWidth="1"/>
    <col min="9965" max="9965" width="16" bestFit="1" customWidth="1"/>
    <col min="9966" max="9966" width="14.28515625" bestFit="1" customWidth="1"/>
    <col min="9967" max="9967" width="20" bestFit="1" customWidth="1"/>
    <col min="9968" max="9968" width="19.85546875" bestFit="1" customWidth="1"/>
    <col min="9969" max="9969" width="15.85546875" customWidth="1"/>
    <col min="9970" max="9970" width="15.28515625" customWidth="1"/>
    <col min="9971" max="9971" width="15.5703125" customWidth="1"/>
    <col min="9972" max="9972" width="15.28515625" customWidth="1"/>
    <col min="9973" max="9973" width="14.5703125" customWidth="1"/>
    <col min="9974" max="9975" width="14.85546875" bestFit="1" customWidth="1"/>
    <col min="9976" max="9976" width="14.28515625" bestFit="1" customWidth="1"/>
    <col min="9977" max="9977" width="14.140625" customWidth="1"/>
    <col min="9978" max="9978" width="13.7109375" customWidth="1"/>
    <col min="9979" max="9979" width="0" hidden="1" customWidth="1"/>
    <col min="9980" max="9980" width="16" bestFit="1" customWidth="1"/>
    <col min="9981" max="9981" width="16.7109375" bestFit="1" customWidth="1"/>
    <col min="9982" max="9982" width="0" hidden="1" customWidth="1"/>
    <col min="9983" max="9983" width="15.5703125" bestFit="1" customWidth="1"/>
    <col min="9984" max="9984" width="14.42578125" bestFit="1" customWidth="1"/>
    <col min="9985" max="9985" width="13.85546875" bestFit="1" customWidth="1"/>
    <col min="10218" max="10218" width="20.5703125" customWidth="1"/>
    <col min="10219" max="10219" width="26.28515625" customWidth="1"/>
    <col min="10220" max="10220" width="0" hidden="1" customWidth="1"/>
    <col min="10221" max="10221" width="16" bestFit="1" customWidth="1"/>
    <col min="10222" max="10222" width="14.28515625" bestFit="1" customWidth="1"/>
    <col min="10223" max="10223" width="20" bestFit="1" customWidth="1"/>
    <col min="10224" max="10224" width="19.85546875" bestFit="1" customWidth="1"/>
    <col min="10225" max="10225" width="15.85546875" customWidth="1"/>
    <col min="10226" max="10226" width="15.28515625" customWidth="1"/>
    <col min="10227" max="10227" width="15.5703125" customWidth="1"/>
    <col min="10228" max="10228" width="15.28515625" customWidth="1"/>
    <col min="10229" max="10229" width="14.5703125" customWidth="1"/>
    <col min="10230" max="10231" width="14.85546875" bestFit="1" customWidth="1"/>
    <col min="10232" max="10232" width="14.28515625" bestFit="1" customWidth="1"/>
    <col min="10233" max="10233" width="14.140625" customWidth="1"/>
    <col min="10234" max="10234" width="13.7109375" customWidth="1"/>
    <col min="10235" max="10235" width="0" hidden="1" customWidth="1"/>
    <col min="10236" max="10236" width="16" bestFit="1" customWidth="1"/>
    <col min="10237" max="10237" width="16.7109375" bestFit="1" customWidth="1"/>
    <col min="10238" max="10238" width="0" hidden="1" customWidth="1"/>
    <col min="10239" max="10239" width="15.5703125" bestFit="1" customWidth="1"/>
    <col min="10240" max="10240" width="14.42578125" bestFit="1" customWidth="1"/>
    <col min="10241" max="10241" width="13.85546875" bestFit="1" customWidth="1"/>
    <col min="10474" max="10474" width="20.5703125" customWidth="1"/>
    <col min="10475" max="10475" width="26.28515625" customWidth="1"/>
    <col min="10476" max="10476" width="0" hidden="1" customWidth="1"/>
    <col min="10477" max="10477" width="16" bestFit="1" customWidth="1"/>
    <col min="10478" max="10478" width="14.28515625" bestFit="1" customWidth="1"/>
    <col min="10479" max="10479" width="20" bestFit="1" customWidth="1"/>
    <col min="10480" max="10480" width="19.85546875" bestFit="1" customWidth="1"/>
    <col min="10481" max="10481" width="15.85546875" customWidth="1"/>
    <col min="10482" max="10482" width="15.28515625" customWidth="1"/>
    <col min="10483" max="10483" width="15.5703125" customWidth="1"/>
    <col min="10484" max="10484" width="15.28515625" customWidth="1"/>
    <col min="10485" max="10485" width="14.5703125" customWidth="1"/>
    <col min="10486" max="10487" width="14.85546875" bestFit="1" customWidth="1"/>
    <col min="10488" max="10488" width="14.28515625" bestFit="1" customWidth="1"/>
    <col min="10489" max="10489" width="14.140625" customWidth="1"/>
    <col min="10490" max="10490" width="13.7109375" customWidth="1"/>
    <col min="10491" max="10491" width="0" hidden="1" customWidth="1"/>
    <col min="10492" max="10492" width="16" bestFit="1" customWidth="1"/>
    <col min="10493" max="10493" width="16.7109375" bestFit="1" customWidth="1"/>
    <col min="10494" max="10494" width="0" hidden="1" customWidth="1"/>
    <col min="10495" max="10495" width="15.5703125" bestFit="1" customWidth="1"/>
    <col min="10496" max="10496" width="14.42578125" bestFit="1" customWidth="1"/>
    <col min="10497" max="10497" width="13.85546875" bestFit="1" customWidth="1"/>
    <col min="10730" max="10730" width="20.5703125" customWidth="1"/>
    <col min="10731" max="10731" width="26.28515625" customWidth="1"/>
    <col min="10732" max="10732" width="0" hidden="1" customWidth="1"/>
    <col min="10733" max="10733" width="16" bestFit="1" customWidth="1"/>
    <col min="10734" max="10734" width="14.28515625" bestFit="1" customWidth="1"/>
    <col min="10735" max="10735" width="20" bestFit="1" customWidth="1"/>
    <col min="10736" max="10736" width="19.85546875" bestFit="1" customWidth="1"/>
    <col min="10737" max="10737" width="15.85546875" customWidth="1"/>
    <col min="10738" max="10738" width="15.28515625" customWidth="1"/>
    <col min="10739" max="10739" width="15.5703125" customWidth="1"/>
    <col min="10740" max="10740" width="15.28515625" customWidth="1"/>
    <col min="10741" max="10741" width="14.5703125" customWidth="1"/>
    <col min="10742" max="10743" width="14.85546875" bestFit="1" customWidth="1"/>
    <col min="10744" max="10744" width="14.28515625" bestFit="1" customWidth="1"/>
    <col min="10745" max="10745" width="14.140625" customWidth="1"/>
    <col min="10746" max="10746" width="13.7109375" customWidth="1"/>
    <col min="10747" max="10747" width="0" hidden="1" customWidth="1"/>
    <col min="10748" max="10748" width="16" bestFit="1" customWidth="1"/>
    <col min="10749" max="10749" width="16.7109375" bestFit="1" customWidth="1"/>
    <col min="10750" max="10750" width="0" hidden="1" customWidth="1"/>
    <col min="10751" max="10751" width="15.5703125" bestFit="1" customWidth="1"/>
    <col min="10752" max="10752" width="14.42578125" bestFit="1" customWidth="1"/>
    <col min="10753" max="10753" width="13.85546875" bestFit="1" customWidth="1"/>
    <col min="10986" max="10986" width="20.5703125" customWidth="1"/>
    <col min="10987" max="10987" width="26.28515625" customWidth="1"/>
    <col min="10988" max="10988" width="0" hidden="1" customWidth="1"/>
    <col min="10989" max="10989" width="16" bestFit="1" customWidth="1"/>
    <col min="10990" max="10990" width="14.28515625" bestFit="1" customWidth="1"/>
    <col min="10991" max="10991" width="20" bestFit="1" customWidth="1"/>
    <col min="10992" max="10992" width="19.85546875" bestFit="1" customWidth="1"/>
    <col min="10993" max="10993" width="15.85546875" customWidth="1"/>
    <col min="10994" max="10994" width="15.28515625" customWidth="1"/>
    <col min="10995" max="10995" width="15.5703125" customWidth="1"/>
    <col min="10996" max="10996" width="15.28515625" customWidth="1"/>
    <col min="10997" max="10997" width="14.5703125" customWidth="1"/>
    <col min="10998" max="10999" width="14.85546875" bestFit="1" customWidth="1"/>
    <col min="11000" max="11000" width="14.28515625" bestFit="1" customWidth="1"/>
    <col min="11001" max="11001" width="14.140625" customWidth="1"/>
    <col min="11002" max="11002" width="13.7109375" customWidth="1"/>
    <col min="11003" max="11003" width="0" hidden="1" customWidth="1"/>
    <col min="11004" max="11004" width="16" bestFit="1" customWidth="1"/>
    <col min="11005" max="11005" width="16.7109375" bestFit="1" customWidth="1"/>
    <col min="11006" max="11006" width="0" hidden="1" customWidth="1"/>
    <col min="11007" max="11007" width="15.5703125" bestFit="1" customWidth="1"/>
    <col min="11008" max="11008" width="14.42578125" bestFit="1" customWidth="1"/>
    <col min="11009" max="11009" width="13.85546875" bestFit="1" customWidth="1"/>
    <col min="11242" max="11242" width="20.5703125" customWidth="1"/>
    <col min="11243" max="11243" width="26.28515625" customWidth="1"/>
    <col min="11244" max="11244" width="0" hidden="1" customWidth="1"/>
    <col min="11245" max="11245" width="16" bestFit="1" customWidth="1"/>
    <col min="11246" max="11246" width="14.28515625" bestFit="1" customWidth="1"/>
    <col min="11247" max="11247" width="20" bestFit="1" customWidth="1"/>
    <col min="11248" max="11248" width="19.85546875" bestFit="1" customWidth="1"/>
    <col min="11249" max="11249" width="15.85546875" customWidth="1"/>
    <col min="11250" max="11250" width="15.28515625" customWidth="1"/>
    <col min="11251" max="11251" width="15.5703125" customWidth="1"/>
    <col min="11252" max="11252" width="15.28515625" customWidth="1"/>
    <col min="11253" max="11253" width="14.5703125" customWidth="1"/>
    <col min="11254" max="11255" width="14.85546875" bestFit="1" customWidth="1"/>
    <col min="11256" max="11256" width="14.28515625" bestFit="1" customWidth="1"/>
    <col min="11257" max="11257" width="14.140625" customWidth="1"/>
    <col min="11258" max="11258" width="13.7109375" customWidth="1"/>
    <col min="11259" max="11259" width="0" hidden="1" customWidth="1"/>
    <col min="11260" max="11260" width="16" bestFit="1" customWidth="1"/>
    <col min="11261" max="11261" width="16.7109375" bestFit="1" customWidth="1"/>
    <col min="11262" max="11262" width="0" hidden="1" customWidth="1"/>
    <col min="11263" max="11263" width="15.5703125" bestFit="1" customWidth="1"/>
    <col min="11264" max="11264" width="14.42578125" bestFit="1" customWidth="1"/>
    <col min="11265" max="11265" width="13.85546875" bestFit="1" customWidth="1"/>
    <col min="11498" max="11498" width="20.5703125" customWidth="1"/>
    <col min="11499" max="11499" width="26.28515625" customWidth="1"/>
    <col min="11500" max="11500" width="0" hidden="1" customWidth="1"/>
    <col min="11501" max="11501" width="16" bestFit="1" customWidth="1"/>
    <col min="11502" max="11502" width="14.28515625" bestFit="1" customWidth="1"/>
    <col min="11503" max="11503" width="20" bestFit="1" customWidth="1"/>
    <col min="11504" max="11504" width="19.85546875" bestFit="1" customWidth="1"/>
    <col min="11505" max="11505" width="15.85546875" customWidth="1"/>
    <col min="11506" max="11506" width="15.28515625" customWidth="1"/>
    <col min="11507" max="11507" width="15.5703125" customWidth="1"/>
    <col min="11508" max="11508" width="15.28515625" customWidth="1"/>
    <col min="11509" max="11509" width="14.5703125" customWidth="1"/>
    <col min="11510" max="11511" width="14.85546875" bestFit="1" customWidth="1"/>
    <col min="11512" max="11512" width="14.28515625" bestFit="1" customWidth="1"/>
    <col min="11513" max="11513" width="14.140625" customWidth="1"/>
    <col min="11514" max="11514" width="13.7109375" customWidth="1"/>
    <col min="11515" max="11515" width="0" hidden="1" customWidth="1"/>
    <col min="11516" max="11516" width="16" bestFit="1" customWidth="1"/>
    <col min="11517" max="11517" width="16.7109375" bestFit="1" customWidth="1"/>
    <col min="11518" max="11518" width="0" hidden="1" customWidth="1"/>
    <col min="11519" max="11519" width="15.5703125" bestFit="1" customWidth="1"/>
    <col min="11520" max="11520" width="14.42578125" bestFit="1" customWidth="1"/>
    <col min="11521" max="11521" width="13.85546875" bestFit="1" customWidth="1"/>
    <col min="11754" max="11754" width="20.5703125" customWidth="1"/>
    <col min="11755" max="11755" width="26.28515625" customWidth="1"/>
    <col min="11756" max="11756" width="0" hidden="1" customWidth="1"/>
    <col min="11757" max="11757" width="16" bestFit="1" customWidth="1"/>
    <col min="11758" max="11758" width="14.28515625" bestFit="1" customWidth="1"/>
    <col min="11759" max="11759" width="20" bestFit="1" customWidth="1"/>
    <col min="11760" max="11760" width="19.85546875" bestFit="1" customWidth="1"/>
    <col min="11761" max="11761" width="15.85546875" customWidth="1"/>
    <col min="11762" max="11762" width="15.28515625" customWidth="1"/>
    <col min="11763" max="11763" width="15.5703125" customWidth="1"/>
    <col min="11764" max="11764" width="15.28515625" customWidth="1"/>
    <col min="11765" max="11765" width="14.5703125" customWidth="1"/>
    <col min="11766" max="11767" width="14.85546875" bestFit="1" customWidth="1"/>
    <col min="11768" max="11768" width="14.28515625" bestFit="1" customWidth="1"/>
    <col min="11769" max="11769" width="14.140625" customWidth="1"/>
    <col min="11770" max="11770" width="13.7109375" customWidth="1"/>
    <col min="11771" max="11771" width="0" hidden="1" customWidth="1"/>
    <col min="11772" max="11772" width="16" bestFit="1" customWidth="1"/>
    <col min="11773" max="11773" width="16.7109375" bestFit="1" customWidth="1"/>
    <col min="11774" max="11774" width="0" hidden="1" customWidth="1"/>
    <col min="11775" max="11775" width="15.5703125" bestFit="1" customWidth="1"/>
    <col min="11776" max="11776" width="14.42578125" bestFit="1" customWidth="1"/>
    <col min="11777" max="11777" width="13.85546875" bestFit="1" customWidth="1"/>
    <col min="12010" max="12010" width="20.5703125" customWidth="1"/>
    <col min="12011" max="12011" width="26.28515625" customWidth="1"/>
    <col min="12012" max="12012" width="0" hidden="1" customWidth="1"/>
    <col min="12013" max="12013" width="16" bestFit="1" customWidth="1"/>
    <col min="12014" max="12014" width="14.28515625" bestFit="1" customWidth="1"/>
    <col min="12015" max="12015" width="20" bestFit="1" customWidth="1"/>
    <col min="12016" max="12016" width="19.85546875" bestFit="1" customWidth="1"/>
    <col min="12017" max="12017" width="15.85546875" customWidth="1"/>
    <col min="12018" max="12018" width="15.28515625" customWidth="1"/>
    <col min="12019" max="12019" width="15.5703125" customWidth="1"/>
    <col min="12020" max="12020" width="15.28515625" customWidth="1"/>
    <col min="12021" max="12021" width="14.5703125" customWidth="1"/>
    <col min="12022" max="12023" width="14.85546875" bestFit="1" customWidth="1"/>
    <col min="12024" max="12024" width="14.28515625" bestFit="1" customWidth="1"/>
    <col min="12025" max="12025" width="14.140625" customWidth="1"/>
    <col min="12026" max="12026" width="13.7109375" customWidth="1"/>
    <col min="12027" max="12027" width="0" hidden="1" customWidth="1"/>
    <col min="12028" max="12028" width="16" bestFit="1" customWidth="1"/>
    <col min="12029" max="12029" width="16.7109375" bestFit="1" customWidth="1"/>
    <col min="12030" max="12030" width="0" hidden="1" customWidth="1"/>
    <col min="12031" max="12031" width="15.5703125" bestFit="1" customWidth="1"/>
    <col min="12032" max="12032" width="14.42578125" bestFit="1" customWidth="1"/>
    <col min="12033" max="12033" width="13.85546875" bestFit="1" customWidth="1"/>
    <col min="12266" max="12266" width="20.5703125" customWidth="1"/>
    <col min="12267" max="12267" width="26.28515625" customWidth="1"/>
    <col min="12268" max="12268" width="0" hidden="1" customWidth="1"/>
    <col min="12269" max="12269" width="16" bestFit="1" customWidth="1"/>
    <col min="12270" max="12270" width="14.28515625" bestFit="1" customWidth="1"/>
    <col min="12271" max="12271" width="20" bestFit="1" customWidth="1"/>
    <col min="12272" max="12272" width="19.85546875" bestFit="1" customWidth="1"/>
    <col min="12273" max="12273" width="15.85546875" customWidth="1"/>
    <col min="12274" max="12274" width="15.28515625" customWidth="1"/>
    <col min="12275" max="12275" width="15.5703125" customWidth="1"/>
    <col min="12276" max="12276" width="15.28515625" customWidth="1"/>
    <col min="12277" max="12277" width="14.5703125" customWidth="1"/>
    <col min="12278" max="12279" width="14.85546875" bestFit="1" customWidth="1"/>
    <col min="12280" max="12280" width="14.28515625" bestFit="1" customWidth="1"/>
    <col min="12281" max="12281" width="14.140625" customWidth="1"/>
    <col min="12282" max="12282" width="13.7109375" customWidth="1"/>
    <col min="12283" max="12283" width="0" hidden="1" customWidth="1"/>
    <col min="12284" max="12284" width="16" bestFit="1" customWidth="1"/>
    <col min="12285" max="12285" width="16.7109375" bestFit="1" customWidth="1"/>
    <col min="12286" max="12286" width="0" hidden="1" customWidth="1"/>
    <col min="12287" max="12287" width="15.5703125" bestFit="1" customWidth="1"/>
    <col min="12288" max="12288" width="14.42578125" bestFit="1" customWidth="1"/>
    <col min="12289" max="12289" width="13.85546875" bestFit="1" customWidth="1"/>
    <col min="12522" max="12522" width="20.5703125" customWidth="1"/>
    <col min="12523" max="12523" width="26.28515625" customWidth="1"/>
    <col min="12524" max="12524" width="0" hidden="1" customWidth="1"/>
    <col min="12525" max="12525" width="16" bestFit="1" customWidth="1"/>
    <col min="12526" max="12526" width="14.28515625" bestFit="1" customWidth="1"/>
    <col min="12527" max="12527" width="20" bestFit="1" customWidth="1"/>
    <col min="12528" max="12528" width="19.85546875" bestFit="1" customWidth="1"/>
    <col min="12529" max="12529" width="15.85546875" customWidth="1"/>
    <col min="12530" max="12530" width="15.28515625" customWidth="1"/>
    <col min="12531" max="12531" width="15.5703125" customWidth="1"/>
    <col min="12532" max="12532" width="15.28515625" customWidth="1"/>
    <col min="12533" max="12533" width="14.5703125" customWidth="1"/>
    <col min="12534" max="12535" width="14.85546875" bestFit="1" customWidth="1"/>
    <col min="12536" max="12536" width="14.28515625" bestFit="1" customWidth="1"/>
    <col min="12537" max="12537" width="14.140625" customWidth="1"/>
    <col min="12538" max="12538" width="13.7109375" customWidth="1"/>
    <col min="12539" max="12539" width="0" hidden="1" customWidth="1"/>
    <col min="12540" max="12540" width="16" bestFit="1" customWidth="1"/>
    <col min="12541" max="12541" width="16.7109375" bestFit="1" customWidth="1"/>
    <col min="12542" max="12542" width="0" hidden="1" customWidth="1"/>
    <col min="12543" max="12543" width="15.5703125" bestFit="1" customWidth="1"/>
    <col min="12544" max="12544" width="14.42578125" bestFit="1" customWidth="1"/>
    <col min="12545" max="12545" width="13.85546875" bestFit="1" customWidth="1"/>
    <col min="12778" max="12778" width="20.5703125" customWidth="1"/>
    <col min="12779" max="12779" width="26.28515625" customWidth="1"/>
    <col min="12780" max="12780" width="0" hidden="1" customWidth="1"/>
    <col min="12781" max="12781" width="16" bestFit="1" customWidth="1"/>
    <col min="12782" max="12782" width="14.28515625" bestFit="1" customWidth="1"/>
    <col min="12783" max="12783" width="20" bestFit="1" customWidth="1"/>
    <col min="12784" max="12784" width="19.85546875" bestFit="1" customWidth="1"/>
    <col min="12785" max="12785" width="15.85546875" customWidth="1"/>
    <col min="12786" max="12786" width="15.28515625" customWidth="1"/>
    <col min="12787" max="12787" width="15.5703125" customWidth="1"/>
    <col min="12788" max="12788" width="15.28515625" customWidth="1"/>
    <col min="12789" max="12789" width="14.5703125" customWidth="1"/>
    <col min="12790" max="12791" width="14.85546875" bestFit="1" customWidth="1"/>
    <col min="12792" max="12792" width="14.28515625" bestFit="1" customWidth="1"/>
    <col min="12793" max="12793" width="14.140625" customWidth="1"/>
    <col min="12794" max="12794" width="13.7109375" customWidth="1"/>
    <col min="12795" max="12795" width="0" hidden="1" customWidth="1"/>
    <col min="12796" max="12796" width="16" bestFit="1" customWidth="1"/>
    <col min="12797" max="12797" width="16.7109375" bestFit="1" customWidth="1"/>
    <col min="12798" max="12798" width="0" hidden="1" customWidth="1"/>
    <col min="12799" max="12799" width="15.5703125" bestFit="1" customWidth="1"/>
    <col min="12800" max="12800" width="14.42578125" bestFit="1" customWidth="1"/>
    <col min="12801" max="12801" width="13.85546875" bestFit="1" customWidth="1"/>
    <col min="13034" max="13034" width="20.5703125" customWidth="1"/>
    <col min="13035" max="13035" width="26.28515625" customWidth="1"/>
    <col min="13036" max="13036" width="0" hidden="1" customWidth="1"/>
    <col min="13037" max="13037" width="16" bestFit="1" customWidth="1"/>
    <col min="13038" max="13038" width="14.28515625" bestFit="1" customWidth="1"/>
    <col min="13039" max="13039" width="20" bestFit="1" customWidth="1"/>
    <col min="13040" max="13040" width="19.85546875" bestFit="1" customWidth="1"/>
    <col min="13041" max="13041" width="15.85546875" customWidth="1"/>
    <col min="13042" max="13042" width="15.28515625" customWidth="1"/>
    <col min="13043" max="13043" width="15.5703125" customWidth="1"/>
    <col min="13044" max="13044" width="15.28515625" customWidth="1"/>
    <col min="13045" max="13045" width="14.5703125" customWidth="1"/>
    <col min="13046" max="13047" width="14.85546875" bestFit="1" customWidth="1"/>
    <col min="13048" max="13048" width="14.28515625" bestFit="1" customWidth="1"/>
    <col min="13049" max="13049" width="14.140625" customWidth="1"/>
    <col min="13050" max="13050" width="13.7109375" customWidth="1"/>
    <col min="13051" max="13051" width="0" hidden="1" customWidth="1"/>
    <col min="13052" max="13052" width="16" bestFit="1" customWidth="1"/>
    <col min="13053" max="13053" width="16.7109375" bestFit="1" customWidth="1"/>
    <col min="13054" max="13054" width="0" hidden="1" customWidth="1"/>
    <col min="13055" max="13055" width="15.5703125" bestFit="1" customWidth="1"/>
    <col min="13056" max="13056" width="14.42578125" bestFit="1" customWidth="1"/>
    <col min="13057" max="13057" width="13.85546875" bestFit="1" customWidth="1"/>
    <col min="13290" max="13290" width="20.5703125" customWidth="1"/>
    <col min="13291" max="13291" width="26.28515625" customWidth="1"/>
    <col min="13292" max="13292" width="0" hidden="1" customWidth="1"/>
    <col min="13293" max="13293" width="16" bestFit="1" customWidth="1"/>
    <col min="13294" max="13294" width="14.28515625" bestFit="1" customWidth="1"/>
    <col min="13295" max="13295" width="20" bestFit="1" customWidth="1"/>
    <col min="13296" max="13296" width="19.85546875" bestFit="1" customWidth="1"/>
    <col min="13297" max="13297" width="15.85546875" customWidth="1"/>
    <col min="13298" max="13298" width="15.28515625" customWidth="1"/>
    <col min="13299" max="13299" width="15.5703125" customWidth="1"/>
    <col min="13300" max="13300" width="15.28515625" customWidth="1"/>
    <col min="13301" max="13301" width="14.5703125" customWidth="1"/>
    <col min="13302" max="13303" width="14.85546875" bestFit="1" customWidth="1"/>
    <col min="13304" max="13304" width="14.28515625" bestFit="1" customWidth="1"/>
    <col min="13305" max="13305" width="14.140625" customWidth="1"/>
    <col min="13306" max="13306" width="13.7109375" customWidth="1"/>
    <col min="13307" max="13307" width="0" hidden="1" customWidth="1"/>
    <col min="13308" max="13308" width="16" bestFit="1" customWidth="1"/>
    <col min="13309" max="13309" width="16.7109375" bestFit="1" customWidth="1"/>
    <col min="13310" max="13310" width="0" hidden="1" customWidth="1"/>
    <col min="13311" max="13311" width="15.5703125" bestFit="1" customWidth="1"/>
    <col min="13312" max="13312" width="14.42578125" bestFit="1" customWidth="1"/>
    <col min="13313" max="13313" width="13.85546875" bestFit="1" customWidth="1"/>
    <col min="13546" max="13546" width="20.5703125" customWidth="1"/>
    <col min="13547" max="13547" width="26.28515625" customWidth="1"/>
    <col min="13548" max="13548" width="0" hidden="1" customWidth="1"/>
    <col min="13549" max="13549" width="16" bestFit="1" customWidth="1"/>
    <col min="13550" max="13550" width="14.28515625" bestFit="1" customWidth="1"/>
    <col min="13551" max="13551" width="20" bestFit="1" customWidth="1"/>
    <col min="13552" max="13552" width="19.85546875" bestFit="1" customWidth="1"/>
    <col min="13553" max="13553" width="15.85546875" customWidth="1"/>
    <col min="13554" max="13554" width="15.28515625" customWidth="1"/>
    <col min="13555" max="13555" width="15.5703125" customWidth="1"/>
    <col min="13556" max="13556" width="15.28515625" customWidth="1"/>
    <col min="13557" max="13557" width="14.5703125" customWidth="1"/>
    <col min="13558" max="13559" width="14.85546875" bestFit="1" customWidth="1"/>
    <col min="13560" max="13560" width="14.28515625" bestFit="1" customWidth="1"/>
    <col min="13561" max="13561" width="14.140625" customWidth="1"/>
    <col min="13562" max="13562" width="13.7109375" customWidth="1"/>
    <col min="13563" max="13563" width="0" hidden="1" customWidth="1"/>
    <col min="13564" max="13564" width="16" bestFit="1" customWidth="1"/>
    <col min="13565" max="13565" width="16.7109375" bestFit="1" customWidth="1"/>
    <col min="13566" max="13566" width="0" hidden="1" customWidth="1"/>
    <col min="13567" max="13567" width="15.5703125" bestFit="1" customWidth="1"/>
    <col min="13568" max="13568" width="14.42578125" bestFit="1" customWidth="1"/>
    <col min="13569" max="13569" width="13.85546875" bestFit="1" customWidth="1"/>
    <col min="13802" max="13802" width="20.5703125" customWidth="1"/>
    <col min="13803" max="13803" width="26.28515625" customWidth="1"/>
    <col min="13804" max="13804" width="0" hidden="1" customWidth="1"/>
    <col min="13805" max="13805" width="16" bestFit="1" customWidth="1"/>
    <col min="13806" max="13806" width="14.28515625" bestFit="1" customWidth="1"/>
    <col min="13807" max="13807" width="20" bestFit="1" customWidth="1"/>
    <col min="13808" max="13808" width="19.85546875" bestFit="1" customWidth="1"/>
    <col min="13809" max="13809" width="15.85546875" customWidth="1"/>
    <col min="13810" max="13810" width="15.28515625" customWidth="1"/>
    <col min="13811" max="13811" width="15.5703125" customWidth="1"/>
    <col min="13812" max="13812" width="15.28515625" customWidth="1"/>
    <col min="13813" max="13813" width="14.5703125" customWidth="1"/>
    <col min="13814" max="13815" width="14.85546875" bestFit="1" customWidth="1"/>
    <col min="13816" max="13816" width="14.28515625" bestFit="1" customWidth="1"/>
    <col min="13817" max="13817" width="14.140625" customWidth="1"/>
    <col min="13818" max="13818" width="13.7109375" customWidth="1"/>
    <col min="13819" max="13819" width="0" hidden="1" customWidth="1"/>
    <col min="13820" max="13820" width="16" bestFit="1" customWidth="1"/>
    <col min="13821" max="13821" width="16.7109375" bestFit="1" customWidth="1"/>
    <col min="13822" max="13822" width="0" hidden="1" customWidth="1"/>
    <col min="13823" max="13823" width="15.5703125" bestFit="1" customWidth="1"/>
    <col min="13824" max="13824" width="14.42578125" bestFit="1" customWidth="1"/>
    <col min="13825" max="13825" width="13.85546875" bestFit="1" customWidth="1"/>
    <col min="14058" max="14058" width="20.5703125" customWidth="1"/>
    <col min="14059" max="14059" width="26.28515625" customWidth="1"/>
    <col min="14060" max="14060" width="0" hidden="1" customWidth="1"/>
    <col min="14061" max="14061" width="16" bestFit="1" customWidth="1"/>
    <col min="14062" max="14062" width="14.28515625" bestFit="1" customWidth="1"/>
    <col min="14063" max="14063" width="20" bestFit="1" customWidth="1"/>
    <col min="14064" max="14064" width="19.85546875" bestFit="1" customWidth="1"/>
    <col min="14065" max="14065" width="15.85546875" customWidth="1"/>
    <col min="14066" max="14066" width="15.28515625" customWidth="1"/>
    <col min="14067" max="14067" width="15.5703125" customWidth="1"/>
    <col min="14068" max="14068" width="15.28515625" customWidth="1"/>
    <col min="14069" max="14069" width="14.5703125" customWidth="1"/>
    <col min="14070" max="14071" width="14.85546875" bestFit="1" customWidth="1"/>
    <col min="14072" max="14072" width="14.28515625" bestFit="1" customWidth="1"/>
    <col min="14073" max="14073" width="14.140625" customWidth="1"/>
    <col min="14074" max="14074" width="13.7109375" customWidth="1"/>
    <col min="14075" max="14075" width="0" hidden="1" customWidth="1"/>
    <col min="14076" max="14076" width="16" bestFit="1" customWidth="1"/>
    <col min="14077" max="14077" width="16.7109375" bestFit="1" customWidth="1"/>
    <col min="14078" max="14078" width="0" hidden="1" customWidth="1"/>
    <col min="14079" max="14079" width="15.5703125" bestFit="1" customWidth="1"/>
    <col min="14080" max="14080" width="14.42578125" bestFit="1" customWidth="1"/>
    <col min="14081" max="14081" width="13.85546875" bestFit="1" customWidth="1"/>
    <col min="14314" max="14314" width="20.5703125" customWidth="1"/>
    <col min="14315" max="14315" width="26.28515625" customWidth="1"/>
    <col min="14316" max="14316" width="0" hidden="1" customWidth="1"/>
    <col min="14317" max="14317" width="16" bestFit="1" customWidth="1"/>
    <col min="14318" max="14318" width="14.28515625" bestFit="1" customWidth="1"/>
    <col min="14319" max="14319" width="20" bestFit="1" customWidth="1"/>
    <col min="14320" max="14320" width="19.85546875" bestFit="1" customWidth="1"/>
    <col min="14321" max="14321" width="15.85546875" customWidth="1"/>
    <col min="14322" max="14322" width="15.28515625" customWidth="1"/>
    <col min="14323" max="14323" width="15.5703125" customWidth="1"/>
    <col min="14324" max="14324" width="15.28515625" customWidth="1"/>
    <col min="14325" max="14325" width="14.5703125" customWidth="1"/>
    <col min="14326" max="14327" width="14.85546875" bestFit="1" customWidth="1"/>
    <col min="14328" max="14328" width="14.28515625" bestFit="1" customWidth="1"/>
    <col min="14329" max="14329" width="14.140625" customWidth="1"/>
    <col min="14330" max="14330" width="13.7109375" customWidth="1"/>
    <col min="14331" max="14331" width="0" hidden="1" customWidth="1"/>
    <col min="14332" max="14332" width="16" bestFit="1" customWidth="1"/>
    <col min="14333" max="14333" width="16.7109375" bestFit="1" customWidth="1"/>
    <col min="14334" max="14334" width="0" hidden="1" customWidth="1"/>
    <col min="14335" max="14335" width="15.5703125" bestFit="1" customWidth="1"/>
    <col min="14336" max="14336" width="14.42578125" bestFit="1" customWidth="1"/>
    <col min="14337" max="14337" width="13.85546875" bestFit="1" customWidth="1"/>
    <col min="14570" max="14570" width="20.5703125" customWidth="1"/>
    <col min="14571" max="14571" width="26.28515625" customWidth="1"/>
    <col min="14572" max="14572" width="0" hidden="1" customWidth="1"/>
    <col min="14573" max="14573" width="16" bestFit="1" customWidth="1"/>
    <col min="14574" max="14574" width="14.28515625" bestFit="1" customWidth="1"/>
    <col min="14575" max="14575" width="20" bestFit="1" customWidth="1"/>
    <col min="14576" max="14576" width="19.85546875" bestFit="1" customWidth="1"/>
    <col min="14577" max="14577" width="15.85546875" customWidth="1"/>
    <col min="14578" max="14578" width="15.28515625" customWidth="1"/>
    <col min="14579" max="14579" width="15.5703125" customWidth="1"/>
    <col min="14580" max="14580" width="15.28515625" customWidth="1"/>
    <col min="14581" max="14581" width="14.5703125" customWidth="1"/>
    <col min="14582" max="14583" width="14.85546875" bestFit="1" customWidth="1"/>
    <col min="14584" max="14584" width="14.28515625" bestFit="1" customWidth="1"/>
    <col min="14585" max="14585" width="14.140625" customWidth="1"/>
    <col min="14586" max="14586" width="13.7109375" customWidth="1"/>
    <col min="14587" max="14587" width="0" hidden="1" customWidth="1"/>
    <col min="14588" max="14588" width="16" bestFit="1" customWidth="1"/>
    <col min="14589" max="14589" width="16.7109375" bestFit="1" customWidth="1"/>
    <col min="14590" max="14590" width="0" hidden="1" customWidth="1"/>
    <col min="14591" max="14591" width="15.5703125" bestFit="1" customWidth="1"/>
    <col min="14592" max="14592" width="14.42578125" bestFit="1" customWidth="1"/>
    <col min="14593" max="14593" width="13.85546875" bestFit="1" customWidth="1"/>
    <col min="14826" max="14826" width="20.5703125" customWidth="1"/>
    <col min="14827" max="14827" width="26.28515625" customWidth="1"/>
    <col min="14828" max="14828" width="0" hidden="1" customWidth="1"/>
    <col min="14829" max="14829" width="16" bestFit="1" customWidth="1"/>
    <col min="14830" max="14830" width="14.28515625" bestFit="1" customWidth="1"/>
    <col min="14831" max="14831" width="20" bestFit="1" customWidth="1"/>
    <col min="14832" max="14832" width="19.85546875" bestFit="1" customWidth="1"/>
    <col min="14833" max="14833" width="15.85546875" customWidth="1"/>
    <col min="14834" max="14834" width="15.28515625" customWidth="1"/>
    <col min="14835" max="14835" width="15.5703125" customWidth="1"/>
    <col min="14836" max="14836" width="15.28515625" customWidth="1"/>
    <col min="14837" max="14837" width="14.5703125" customWidth="1"/>
    <col min="14838" max="14839" width="14.85546875" bestFit="1" customWidth="1"/>
    <col min="14840" max="14840" width="14.28515625" bestFit="1" customWidth="1"/>
    <col min="14841" max="14841" width="14.140625" customWidth="1"/>
    <col min="14842" max="14842" width="13.7109375" customWidth="1"/>
    <col min="14843" max="14843" width="0" hidden="1" customWidth="1"/>
    <col min="14844" max="14844" width="16" bestFit="1" customWidth="1"/>
    <col min="14845" max="14845" width="16.7109375" bestFit="1" customWidth="1"/>
    <col min="14846" max="14846" width="0" hidden="1" customWidth="1"/>
    <col min="14847" max="14847" width="15.5703125" bestFit="1" customWidth="1"/>
    <col min="14848" max="14848" width="14.42578125" bestFit="1" customWidth="1"/>
    <col min="14849" max="14849" width="13.85546875" bestFit="1" customWidth="1"/>
    <col min="15082" max="15082" width="20.5703125" customWidth="1"/>
    <col min="15083" max="15083" width="26.28515625" customWidth="1"/>
    <col min="15084" max="15084" width="0" hidden="1" customWidth="1"/>
    <col min="15085" max="15085" width="16" bestFit="1" customWidth="1"/>
    <col min="15086" max="15086" width="14.28515625" bestFit="1" customWidth="1"/>
    <col min="15087" max="15087" width="20" bestFit="1" customWidth="1"/>
    <col min="15088" max="15088" width="19.85546875" bestFit="1" customWidth="1"/>
    <col min="15089" max="15089" width="15.85546875" customWidth="1"/>
    <col min="15090" max="15090" width="15.28515625" customWidth="1"/>
    <col min="15091" max="15091" width="15.5703125" customWidth="1"/>
    <col min="15092" max="15092" width="15.28515625" customWidth="1"/>
    <col min="15093" max="15093" width="14.5703125" customWidth="1"/>
    <col min="15094" max="15095" width="14.85546875" bestFit="1" customWidth="1"/>
    <col min="15096" max="15096" width="14.28515625" bestFit="1" customWidth="1"/>
    <col min="15097" max="15097" width="14.140625" customWidth="1"/>
    <col min="15098" max="15098" width="13.7109375" customWidth="1"/>
    <col min="15099" max="15099" width="0" hidden="1" customWidth="1"/>
    <col min="15100" max="15100" width="16" bestFit="1" customWidth="1"/>
    <col min="15101" max="15101" width="16.7109375" bestFit="1" customWidth="1"/>
    <col min="15102" max="15102" width="0" hidden="1" customWidth="1"/>
    <col min="15103" max="15103" width="15.5703125" bestFit="1" customWidth="1"/>
    <col min="15104" max="15104" width="14.42578125" bestFit="1" customWidth="1"/>
    <col min="15105" max="15105" width="13.85546875" bestFit="1" customWidth="1"/>
    <col min="15338" max="15338" width="20.5703125" customWidth="1"/>
    <col min="15339" max="15339" width="26.28515625" customWidth="1"/>
    <col min="15340" max="15340" width="0" hidden="1" customWidth="1"/>
    <col min="15341" max="15341" width="16" bestFit="1" customWidth="1"/>
    <col min="15342" max="15342" width="14.28515625" bestFit="1" customWidth="1"/>
    <col min="15343" max="15343" width="20" bestFit="1" customWidth="1"/>
    <col min="15344" max="15344" width="19.85546875" bestFit="1" customWidth="1"/>
    <col min="15345" max="15345" width="15.85546875" customWidth="1"/>
    <col min="15346" max="15346" width="15.28515625" customWidth="1"/>
    <col min="15347" max="15347" width="15.5703125" customWidth="1"/>
    <col min="15348" max="15348" width="15.28515625" customWidth="1"/>
    <col min="15349" max="15349" width="14.5703125" customWidth="1"/>
    <col min="15350" max="15351" width="14.85546875" bestFit="1" customWidth="1"/>
    <col min="15352" max="15352" width="14.28515625" bestFit="1" customWidth="1"/>
    <col min="15353" max="15353" width="14.140625" customWidth="1"/>
    <col min="15354" max="15354" width="13.7109375" customWidth="1"/>
    <col min="15355" max="15355" width="0" hidden="1" customWidth="1"/>
    <col min="15356" max="15356" width="16" bestFit="1" customWidth="1"/>
    <col min="15357" max="15357" width="16.7109375" bestFit="1" customWidth="1"/>
    <col min="15358" max="15358" width="0" hidden="1" customWidth="1"/>
    <col min="15359" max="15359" width="15.5703125" bestFit="1" customWidth="1"/>
    <col min="15360" max="15360" width="14.42578125" bestFit="1" customWidth="1"/>
    <col min="15361" max="15361" width="13.85546875" bestFit="1" customWidth="1"/>
    <col min="15594" max="15594" width="20.5703125" customWidth="1"/>
    <col min="15595" max="15595" width="26.28515625" customWidth="1"/>
    <col min="15596" max="15596" width="0" hidden="1" customWidth="1"/>
    <col min="15597" max="15597" width="16" bestFit="1" customWidth="1"/>
    <col min="15598" max="15598" width="14.28515625" bestFit="1" customWidth="1"/>
    <col min="15599" max="15599" width="20" bestFit="1" customWidth="1"/>
    <col min="15600" max="15600" width="19.85546875" bestFit="1" customWidth="1"/>
    <col min="15601" max="15601" width="15.85546875" customWidth="1"/>
    <col min="15602" max="15602" width="15.28515625" customWidth="1"/>
    <col min="15603" max="15603" width="15.5703125" customWidth="1"/>
    <col min="15604" max="15604" width="15.28515625" customWidth="1"/>
    <col min="15605" max="15605" width="14.5703125" customWidth="1"/>
    <col min="15606" max="15607" width="14.85546875" bestFit="1" customWidth="1"/>
    <col min="15608" max="15608" width="14.28515625" bestFit="1" customWidth="1"/>
    <col min="15609" max="15609" width="14.140625" customWidth="1"/>
    <col min="15610" max="15610" width="13.7109375" customWidth="1"/>
    <col min="15611" max="15611" width="0" hidden="1" customWidth="1"/>
    <col min="15612" max="15612" width="16" bestFit="1" customWidth="1"/>
    <col min="15613" max="15613" width="16.7109375" bestFit="1" customWidth="1"/>
    <col min="15614" max="15614" width="0" hidden="1" customWidth="1"/>
    <col min="15615" max="15615" width="15.5703125" bestFit="1" customWidth="1"/>
    <col min="15616" max="15616" width="14.42578125" bestFit="1" customWidth="1"/>
    <col min="15617" max="15617" width="13.85546875" bestFit="1" customWidth="1"/>
    <col min="15850" max="15850" width="20.5703125" customWidth="1"/>
    <col min="15851" max="15851" width="26.28515625" customWidth="1"/>
    <col min="15852" max="15852" width="0" hidden="1" customWidth="1"/>
    <col min="15853" max="15853" width="16" bestFit="1" customWidth="1"/>
    <col min="15854" max="15854" width="14.28515625" bestFit="1" customWidth="1"/>
    <col min="15855" max="15855" width="20" bestFit="1" customWidth="1"/>
    <col min="15856" max="15856" width="19.85546875" bestFit="1" customWidth="1"/>
    <col min="15857" max="15857" width="15.85546875" customWidth="1"/>
    <col min="15858" max="15858" width="15.28515625" customWidth="1"/>
    <col min="15859" max="15859" width="15.5703125" customWidth="1"/>
    <col min="15860" max="15860" width="15.28515625" customWidth="1"/>
    <col min="15861" max="15861" width="14.5703125" customWidth="1"/>
    <col min="15862" max="15863" width="14.85546875" bestFit="1" customWidth="1"/>
    <col min="15864" max="15864" width="14.28515625" bestFit="1" customWidth="1"/>
    <col min="15865" max="15865" width="14.140625" customWidth="1"/>
    <col min="15866" max="15866" width="13.7109375" customWidth="1"/>
    <col min="15867" max="15867" width="0" hidden="1" customWidth="1"/>
    <col min="15868" max="15868" width="16" bestFit="1" customWidth="1"/>
    <col min="15869" max="15869" width="16.7109375" bestFit="1" customWidth="1"/>
    <col min="15870" max="15870" width="0" hidden="1" customWidth="1"/>
    <col min="15871" max="15871" width="15.5703125" bestFit="1" customWidth="1"/>
    <col min="15872" max="15872" width="14.42578125" bestFit="1" customWidth="1"/>
    <col min="15873" max="15873" width="13.85546875" bestFit="1" customWidth="1"/>
    <col min="16106" max="16106" width="20.5703125" customWidth="1"/>
    <col min="16107" max="16107" width="26.28515625" customWidth="1"/>
    <col min="16108" max="16108" width="0" hidden="1" customWidth="1"/>
    <col min="16109" max="16109" width="16" bestFit="1" customWidth="1"/>
    <col min="16110" max="16110" width="14.28515625" bestFit="1" customWidth="1"/>
    <col min="16111" max="16111" width="20" bestFit="1" customWidth="1"/>
    <col min="16112" max="16112" width="19.85546875" bestFit="1" customWidth="1"/>
    <col min="16113" max="16113" width="15.85546875" customWidth="1"/>
    <col min="16114" max="16114" width="15.28515625" customWidth="1"/>
    <col min="16115" max="16115" width="15.5703125" customWidth="1"/>
    <col min="16116" max="16116" width="15.28515625" customWidth="1"/>
    <col min="16117" max="16117" width="14.5703125" customWidth="1"/>
    <col min="16118" max="16119" width="14.85546875" bestFit="1" customWidth="1"/>
    <col min="16120" max="16120" width="14.28515625" bestFit="1" customWidth="1"/>
    <col min="16121" max="16121" width="14.140625" customWidth="1"/>
    <col min="16122" max="16122" width="13.7109375" customWidth="1"/>
    <col min="16123" max="16123" width="0" hidden="1" customWidth="1"/>
    <col min="16124" max="16124" width="16" bestFit="1" customWidth="1"/>
    <col min="16125" max="16125" width="16.7109375" bestFit="1" customWidth="1"/>
    <col min="16126" max="16126" width="0" hidden="1" customWidth="1"/>
    <col min="16127" max="16127" width="15.5703125" bestFit="1" customWidth="1"/>
    <col min="16128" max="16128" width="14.42578125" bestFit="1" customWidth="1"/>
    <col min="16129" max="16129" width="13.85546875" bestFit="1" customWidth="1"/>
  </cols>
  <sheetData>
    <row r="1" spans="1:5" ht="15.75" x14ac:dyDescent="0.25">
      <c r="A1" s="208"/>
      <c r="B1" s="208"/>
      <c r="C1" s="58"/>
    </row>
    <row r="2" spans="1:5" ht="15.75" x14ac:dyDescent="0.25">
      <c r="A2" s="208"/>
      <c r="B2" s="208"/>
      <c r="C2" s="208"/>
    </row>
    <row r="3" spans="1:5" ht="15.75" x14ac:dyDescent="0.25">
      <c r="A3" s="208"/>
      <c r="B3" s="208"/>
      <c r="C3" s="208"/>
    </row>
    <row r="4" spans="1:5" x14ac:dyDescent="0.25">
      <c r="B4" s="59"/>
      <c r="C4" s="125" t="s">
        <v>140</v>
      </c>
    </row>
    <row r="5" spans="1:5" ht="32.25" customHeight="1" x14ac:dyDescent="0.25">
      <c r="A5" s="123" t="s">
        <v>127</v>
      </c>
      <c r="B5" s="124" t="s">
        <v>62</v>
      </c>
      <c r="C5" s="123" t="s">
        <v>133</v>
      </c>
    </row>
    <row r="6" spans="1:5" ht="15" customHeight="1" x14ac:dyDescent="0.25">
      <c r="A6" s="107" t="s">
        <v>64</v>
      </c>
      <c r="B6" s="122"/>
      <c r="C6" s="107"/>
    </row>
    <row r="7" spans="1:5" s="61" customFormat="1" ht="15" hidden="1" customHeight="1" x14ac:dyDescent="0.25">
      <c r="A7" s="86" t="s">
        <v>65</v>
      </c>
      <c r="B7" s="87" t="s">
        <v>66</v>
      </c>
      <c r="C7" s="88" t="e">
        <f>SUM(#REF!)</f>
        <v>#REF!</v>
      </c>
      <c r="E7" s="62"/>
    </row>
    <row r="8" spans="1:5" s="60" customFormat="1" ht="15" hidden="1" customHeight="1" x14ac:dyDescent="0.25">
      <c r="A8" s="86" t="s">
        <v>67</v>
      </c>
      <c r="B8" s="87" t="s">
        <v>66</v>
      </c>
      <c r="C8" s="88" t="e">
        <f>SUM(#REF!)</f>
        <v>#REF!</v>
      </c>
      <c r="E8" s="63"/>
    </row>
    <row r="9" spans="1:5" s="60" customFormat="1" ht="15" customHeight="1" x14ac:dyDescent="0.25">
      <c r="A9" s="86" t="s">
        <v>67</v>
      </c>
      <c r="B9" s="87" t="s">
        <v>68</v>
      </c>
      <c r="C9" s="174">
        <v>155499.65</v>
      </c>
      <c r="E9" s="63"/>
    </row>
    <row r="10" spans="1:5" s="61" customFormat="1" ht="15" hidden="1" customHeight="1" x14ac:dyDescent="0.25">
      <c r="A10" s="86" t="s">
        <v>69</v>
      </c>
      <c r="B10" s="87" t="s">
        <v>66</v>
      </c>
      <c r="C10" s="174">
        <v>0</v>
      </c>
      <c r="E10" s="62"/>
    </row>
    <row r="11" spans="1:5" s="61" customFormat="1" ht="15" hidden="1" customHeight="1" x14ac:dyDescent="0.25">
      <c r="A11" s="86" t="s">
        <v>69</v>
      </c>
      <c r="B11" s="87" t="s">
        <v>66</v>
      </c>
      <c r="C11" s="174">
        <v>0</v>
      </c>
      <c r="E11" s="62"/>
    </row>
    <row r="12" spans="1:5" s="61" customFormat="1" ht="15" customHeight="1" x14ac:dyDescent="0.25">
      <c r="A12" s="86" t="s">
        <v>69</v>
      </c>
      <c r="B12" s="87" t="s">
        <v>68</v>
      </c>
      <c r="C12" s="174">
        <v>76891.600000000006</v>
      </c>
      <c r="E12" s="62"/>
    </row>
    <row r="13" spans="1:5" s="61" customFormat="1" ht="15" customHeight="1" x14ac:dyDescent="0.25">
      <c r="A13" s="86" t="s">
        <v>69</v>
      </c>
      <c r="B13" s="87" t="s">
        <v>68</v>
      </c>
      <c r="C13" s="176">
        <v>328799.70999999996</v>
      </c>
      <c r="E13" s="62"/>
    </row>
    <row r="14" spans="1:5" s="61" customFormat="1" ht="15" hidden="1" customHeight="1" x14ac:dyDescent="0.25">
      <c r="A14" s="86" t="s">
        <v>70</v>
      </c>
      <c r="B14" s="87" t="s">
        <v>68</v>
      </c>
      <c r="C14" s="174">
        <v>0</v>
      </c>
      <c r="E14" s="62"/>
    </row>
    <row r="15" spans="1:5" s="61" customFormat="1" ht="15" customHeight="1" x14ac:dyDescent="0.25">
      <c r="A15" s="86" t="s">
        <v>70</v>
      </c>
      <c r="B15" s="87" t="s">
        <v>68</v>
      </c>
      <c r="C15" s="174">
        <v>0</v>
      </c>
      <c r="E15" s="62"/>
    </row>
    <row r="16" spans="1:5" ht="15" customHeight="1" x14ac:dyDescent="0.25">
      <c r="A16" s="89" t="s">
        <v>71</v>
      </c>
      <c r="B16" s="87" t="s">
        <v>68</v>
      </c>
      <c r="C16" s="174">
        <v>45216.7</v>
      </c>
    </row>
    <row r="17" spans="1:5" ht="15" customHeight="1" x14ac:dyDescent="0.25">
      <c r="A17" s="89" t="s">
        <v>71</v>
      </c>
      <c r="B17" s="87" t="s">
        <v>68</v>
      </c>
      <c r="C17" s="174">
        <v>360454.31999999995</v>
      </c>
    </row>
    <row r="18" spans="1:5" ht="15" customHeight="1" x14ac:dyDescent="0.25">
      <c r="A18" s="89" t="s">
        <v>71</v>
      </c>
      <c r="B18" s="87" t="s">
        <v>68</v>
      </c>
      <c r="C18" s="174">
        <v>97787.05</v>
      </c>
    </row>
    <row r="19" spans="1:5" ht="15.75" customHeight="1" x14ac:dyDescent="0.25">
      <c r="A19" s="89" t="s">
        <v>71</v>
      </c>
      <c r="B19" s="87" t="s">
        <v>68</v>
      </c>
      <c r="C19" s="174">
        <v>268187.08</v>
      </c>
    </row>
    <row r="20" spans="1:5" ht="15" customHeight="1" x14ac:dyDescent="0.25">
      <c r="A20" s="89" t="s">
        <v>71</v>
      </c>
      <c r="B20" s="87" t="s">
        <v>68</v>
      </c>
      <c r="C20" s="176">
        <v>711376.49</v>
      </c>
    </row>
    <row r="21" spans="1:5" ht="15" customHeight="1" x14ac:dyDescent="0.25">
      <c r="A21" s="89" t="s">
        <v>72</v>
      </c>
      <c r="B21" s="87" t="s">
        <v>68</v>
      </c>
      <c r="C21" s="174">
        <v>0</v>
      </c>
    </row>
    <row r="22" spans="1:5" s="65" customFormat="1" ht="15" customHeight="1" x14ac:dyDescent="0.25">
      <c r="A22" s="90" t="s">
        <v>73</v>
      </c>
      <c r="B22" s="87" t="s">
        <v>68</v>
      </c>
      <c r="C22" s="174">
        <v>761196.7</v>
      </c>
      <c r="E22" s="66"/>
    </row>
    <row r="23" spans="1:5" s="65" customFormat="1" ht="15" customHeight="1" x14ac:dyDescent="0.25">
      <c r="A23" s="90" t="s">
        <v>74</v>
      </c>
      <c r="B23" s="87" t="s">
        <v>68</v>
      </c>
      <c r="C23" s="174">
        <v>111139.19</v>
      </c>
      <c r="E23" s="66"/>
    </row>
    <row r="24" spans="1:5" s="65" customFormat="1" ht="15" customHeight="1" x14ac:dyDescent="0.25">
      <c r="A24" s="90" t="s">
        <v>74</v>
      </c>
      <c r="B24" s="87" t="s">
        <v>68</v>
      </c>
      <c r="C24" s="174">
        <v>23962.2</v>
      </c>
      <c r="E24" s="66"/>
    </row>
    <row r="25" spans="1:5" s="65" customFormat="1" ht="15" customHeight="1" x14ac:dyDescent="0.25">
      <c r="A25" s="90" t="s">
        <v>74</v>
      </c>
      <c r="B25" s="87" t="s">
        <v>68</v>
      </c>
      <c r="C25" s="174">
        <v>395346.48000000004</v>
      </c>
      <c r="E25" s="66"/>
    </row>
    <row r="26" spans="1:5" s="67" customFormat="1" ht="15" customHeight="1" x14ac:dyDescent="0.25">
      <c r="A26" s="90" t="s">
        <v>75</v>
      </c>
      <c r="B26" s="87" t="s">
        <v>68</v>
      </c>
      <c r="C26" s="174">
        <v>74586.600000000006</v>
      </c>
      <c r="E26" s="68"/>
    </row>
    <row r="27" spans="1:5" s="67" customFormat="1" ht="15" customHeight="1" x14ac:dyDescent="0.25">
      <c r="A27" s="90" t="s">
        <v>76</v>
      </c>
      <c r="B27" s="87" t="s">
        <v>68</v>
      </c>
      <c r="C27" s="174">
        <v>242450.61</v>
      </c>
      <c r="E27" s="68"/>
    </row>
    <row r="28" spans="1:5" s="65" customFormat="1" ht="15" customHeight="1" x14ac:dyDescent="0.25">
      <c r="A28" s="90" t="s">
        <v>77</v>
      </c>
      <c r="B28" s="87" t="s">
        <v>68</v>
      </c>
      <c r="C28" s="174">
        <v>296460.07</v>
      </c>
      <c r="E28" s="66"/>
    </row>
    <row r="29" spans="1:5" s="67" customFormat="1" ht="15" customHeight="1" x14ac:dyDescent="0.25">
      <c r="A29" s="90" t="s">
        <v>78</v>
      </c>
      <c r="B29" s="87" t="s">
        <v>68</v>
      </c>
      <c r="C29" s="174">
        <v>339782</v>
      </c>
      <c r="E29" s="68"/>
    </row>
    <row r="30" spans="1:5" s="67" customFormat="1" ht="15" customHeight="1" x14ac:dyDescent="0.25">
      <c r="A30" s="90" t="s">
        <v>78</v>
      </c>
      <c r="B30" s="87" t="s">
        <v>68</v>
      </c>
      <c r="C30" s="176">
        <v>464589.71</v>
      </c>
      <c r="E30" s="68"/>
    </row>
    <row r="31" spans="1:5" s="67" customFormat="1" ht="15" customHeight="1" x14ac:dyDescent="0.25">
      <c r="A31" s="90" t="s">
        <v>78</v>
      </c>
      <c r="B31" s="87" t="s">
        <v>68</v>
      </c>
      <c r="C31" s="176">
        <v>220432.74</v>
      </c>
      <c r="E31" s="68"/>
    </row>
    <row r="32" spans="1:5" s="67" customFormat="1" ht="15" customHeight="1" x14ac:dyDescent="0.25">
      <c r="A32" s="90" t="s">
        <v>78</v>
      </c>
      <c r="B32" s="87" t="s">
        <v>68</v>
      </c>
      <c r="C32" s="174">
        <v>163256.65</v>
      </c>
      <c r="E32" s="68"/>
    </row>
    <row r="33" spans="1:5" s="67" customFormat="1" ht="15" customHeight="1" x14ac:dyDescent="0.25">
      <c r="A33" s="90" t="s">
        <v>78</v>
      </c>
      <c r="B33" s="87" t="s">
        <v>68</v>
      </c>
      <c r="C33" s="174">
        <v>93377.9</v>
      </c>
      <c r="E33" s="68"/>
    </row>
    <row r="34" spans="1:5" s="67" customFormat="1" ht="15" customHeight="1" x14ac:dyDescent="0.25">
      <c r="A34" s="90" t="s">
        <v>79</v>
      </c>
      <c r="B34" s="87" t="s">
        <v>68</v>
      </c>
      <c r="C34" s="175">
        <v>112999.79</v>
      </c>
      <c r="E34" s="68"/>
    </row>
    <row r="35" spans="1:5" s="67" customFormat="1" ht="13.5" customHeight="1" x14ac:dyDescent="0.25">
      <c r="A35" s="112" t="s">
        <v>80</v>
      </c>
      <c r="B35" s="110"/>
      <c r="C35" s="111">
        <f>SUM(C9:C34)</f>
        <v>5343793.24</v>
      </c>
      <c r="E35" s="68"/>
    </row>
    <row r="36" spans="1:5" s="65" customFormat="1" ht="15" customHeight="1" x14ac:dyDescent="0.25">
      <c r="A36" s="90"/>
      <c r="B36" s="91"/>
      <c r="C36" s="85"/>
      <c r="E36" s="66"/>
    </row>
    <row r="37" spans="1:5" s="65" customFormat="1" ht="16.5" customHeight="1" x14ac:dyDescent="0.25">
      <c r="A37" s="84"/>
      <c r="B37" s="82"/>
      <c r="C37" s="85"/>
      <c r="E37" s="66"/>
    </row>
    <row r="38" spans="1:5" s="65" customFormat="1" ht="14.25" customHeight="1" x14ac:dyDescent="0.25">
      <c r="A38" s="84" t="s">
        <v>81</v>
      </c>
      <c r="B38" s="82"/>
      <c r="C38" s="85"/>
      <c r="E38" s="66"/>
    </row>
    <row r="39" spans="1:5" s="61" customFormat="1" ht="15.75" customHeight="1" x14ac:dyDescent="0.25">
      <c r="A39" s="86" t="s">
        <v>78</v>
      </c>
      <c r="B39" s="87" t="s">
        <v>68</v>
      </c>
      <c r="C39" s="174">
        <v>2139561.96</v>
      </c>
      <c r="E39" s="62"/>
    </row>
    <row r="40" spans="1:5" s="61" customFormat="1" ht="15" customHeight="1" x14ac:dyDescent="0.25">
      <c r="A40" s="86" t="s">
        <v>79</v>
      </c>
      <c r="B40" s="87" t="s">
        <v>68</v>
      </c>
      <c r="C40" s="174">
        <v>1422146.0499999998</v>
      </c>
      <c r="E40" s="62"/>
    </row>
    <row r="41" spans="1:5" ht="15.75" customHeight="1" x14ac:dyDescent="0.25">
      <c r="A41" s="112" t="s">
        <v>82</v>
      </c>
      <c r="B41" s="108"/>
      <c r="C41" s="111">
        <f>SUM(C39:C40)</f>
        <v>3561708.01</v>
      </c>
    </row>
    <row r="42" spans="1:5" ht="15" customHeight="1" x14ac:dyDescent="0.25">
      <c r="A42" s="92"/>
      <c r="B42" s="91"/>
      <c r="C42" s="85"/>
    </row>
    <row r="43" spans="1:5" x14ac:dyDescent="0.25">
      <c r="A43" s="84" t="s">
        <v>83</v>
      </c>
      <c r="B43" s="91"/>
      <c r="C43" s="85"/>
    </row>
    <row r="44" spans="1:5" x14ac:dyDescent="0.25">
      <c r="A44" s="86" t="s">
        <v>84</v>
      </c>
      <c r="B44" s="87" t="s">
        <v>68</v>
      </c>
      <c r="C44" s="174">
        <v>40557.660000000003</v>
      </c>
    </row>
    <row r="45" spans="1:5" x14ac:dyDescent="0.25">
      <c r="A45" s="86" t="s">
        <v>84</v>
      </c>
      <c r="B45" s="87"/>
      <c r="C45" s="174">
        <v>61758.290000000008</v>
      </c>
    </row>
    <row r="46" spans="1:5" s="64" customFormat="1" x14ac:dyDescent="0.25">
      <c r="A46" s="86" t="s">
        <v>85</v>
      </c>
      <c r="B46" s="87" t="s">
        <v>68</v>
      </c>
      <c r="C46" s="177">
        <v>116465.56999999999</v>
      </c>
      <c r="E46" s="69"/>
    </row>
    <row r="47" spans="1:5" x14ac:dyDescent="0.25">
      <c r="A47" s="86" t="s">
        <v>86</v>
      </c>
      <c r="B47" s="87" t="s">
        <v>68</v>
      </c>
      <c r="C47" s="174">
        <v>65570.42</v>
      </c>
    </row>
    <row r="48" spans="1:5" s="64" customFormat="1" x14ac:dyDescent="0.25">
      <c r="A48" s="86" t="s">
        <v>74</v>
      </c>
      <c r="B48" s="87" t="s">
        <v>68</v>
      </c>
      <c r="C48" s="174">
        <v>129211.39</v>
      </c>
      <c r="E48" s="69"/>
    </row>
    <row r="49" spans="1:5" x14ac:dyDescent="0.25">
      <c r="A49" s="86" t="s">
        <v>75</v>
      </c>
      <c r="B49" s="87" t="s">
        <v>68</v>
      </c>
      <c r="C49" s="174">
        <v>72099.64</v>
      </c>
    </row>
    <row r="50" spans="1:5" s="64" customFormat="1" x14ac:dyDescent="0.25">
      <c r="A50" s="86" t="s">
        <v>87</v>
      </c>
      <c r="B50" s="87" t="s">
        <v>68</v>
      </c>
      <c r="C50" s="174">
        <v>93117.15</v>
      </c>
      <c r="E50" s="69"/>
    </row>
    <row r="51" spans="1:5" x14ac:dyDescent="0.25">
      <c r="A51" s="86" t="s">
        <v>88</v>
      </c>
      <c r="B51" s="87" t="s">
        <v>68</v>
      </c>
      <c r="C51" s="174">
        <v>215356.32000000004</v>
      </c>
    </row>
    <row r="52" spans="1:5" x14ac:dyDescent="0.25">
      <c r="A52" s="86" t="s">
        <v>89</v>
      </c>
      <c r="B52" s="87" t="s">
        <v>68</v>
      </c>
      <c r="C52" s="174">
        <v>229022.56</v>
      </c>
    </row>
    <row r="53" spans="1:5" x14ac:dyDescent="0.25">
      <c r="A53" s="86" t="s">
        <v>79</v>
      </c>
      <c r="B53" s="87" t="s">
        <v>68</v>
      </c>
      <c r="C53" s="174">
        <v>31503.4</v>
      </c>
    </row>
    <row r="54" spans="1:5" x14ac:dyDescent="0.25">
      <c r="A54" s="86" t="s">
        <v>79</v>
      </c>
      <c r="B54" s="87" t="s">
        <v>68</v>
      </c>
      <c r="C54" s="174">
        <v>206168.63</v>
      </c>
    </row>
    <row r="55" spans="1:5" x14ac:dyDescent="0.25">
      <c r="A55" s="112" t="s">
        <v>90</v>
      </c>
      <c r="B55" s="121"/>
      <c r="C55" s="111">
        <f t="shared" ref="C55" si="0">SUM(C44:C54)</f>
        <v>1260831.0299999998</v>
      </c>
    </row>
    <row r="56" spans="1:5" x14ac:dyDescent="0.25">
      <c r="A56" s="92"/>
      <c r="B56" s="93"/>
      <c r="C56" s="85"/>
    </row>
    <row r="57" spans="1:5" x14ac:dyDescent="0.25">
      <c r="A57" s="92"/>
      <c r="B57" s="93"/>
      <c r="C57" s="85"/>
    </row>
    <row r="58" spans="1:5" x14ac:dyDescent="0.25">
      <c r="A58" s="92"/>
      <c r="B58" s="93"/>
      <c r="C58" s="85"/>
    </row>
    <row r="59" spans="1:5" x14ac:dyDescent="0.25">
      <c r="A59" s="94" t="s">
        <v>91</v>
      </c>
      <c r="B59" s="93"/>
      <c r="C59" s="85"/>
    </row>
    <row r="60" spans="1:5" s="70" customFormat="1" ht="15" customHeight="1" x14ac:dyDescent="0.25">
      <c r="A60" s="86" t="s">
        <v>67</v>
      </c>
      <c r="B60" s="87" t="s">
        <v>68</v>
      </c>
      <c r="C60" s="85">
        <v>79797.86</v>
      </c>
      <c r="E60" s="71"/>
    </row>
    <row r="61" spans="1:5" s="61" customFormat="1" ht="15" customHeight="1" x14ac:dyDescent="0.25">
      <c r="A61" s="86" t="s">
        <v>69</v>
      </c>
      <c r="B61" s="87" t="s">
        <v>68</v>
      </c>
      <c r="C61" s="85">
        <v>191488.30000000002</v>
      </c>
      <c r="E61" s="62"/>
    </row>
    <row r="62" spans="1:5" s="61" customFormat="1" ht="15" customHeight="1" x14ac:dyDescent="0.25">
      <c r="A62" s="86" t="s">
        <v>69</v>
      </c>
      <c r="B62" s="87" t="s">
        <v>68</v>
      </c>
      <c r="C62" s="85">
        <v>22703.4</v>
      </c>
      <c r="E62" s="62"/>
    </row>
    <row r="63" spans="1:5" s="61" customFormat="1" ht="15" customHeight="1" x14ac:dyDescent="0.25">
      <c r="A63" s="86" t="s">
        <v>70</v>
      </c>
      <c r="B63" s="87" t="s">
        <v>68</v>
      </c>
      <c r="C63" s="85">
        <v>0</v>
      </c>
      <c r="E63" s="62"/>
    </row>
    <row r="64" spans="1:5" ht="15" customHeight="1" x14ac:dyDescent="0.25">
      <c r="A64" s="89" t="s">
        <v>71</v>
      </c>
      <c r="B64" s="87" t="s">
        <v>68</v>
      </c>
      <c r="C64" s="85">
        <v>23293.45</v>
      </c>
    </row>
    <row r="65" spans="1:5" ht="15" customHeight="1" x14ac:dyDescent="0.25">
      <c r="A65" s="89" t="s">
        <v>71</v>
      </c>
      <c r="B65" s="87" t="s">
        <v>68</v>
      </c>
      <c r="C65" s="85">
        <v>110917.8</v>
      </c>
    </row>
    <row r="66" spans="1:5" ht="15" customHeight="1" x14ac:dyDescent="0.25">
      <c r="A66" s="89" t="s">
        <v>71</v>
      </c>
      <c r="B66" s="87" t="s">
        <v>68</v>
      </c>
      <c r="C66" s="85">
        <v>134678.42000000001</v>
      </c>
    </row>
    <row r="67" spans="1:5" s="72" customFormat="1" ht="15" customHeight="1" x14ac:dyDescent="0.25">
      <c r="A67" s="89" t="s">
        <v>71</v>
      </c>
      <c r="B67" s="87" t="s">
        <v>68</v>
      </c>
      <c r="C67" s="85">
        <v>0</v>
      </c>
      <c r="E67" s="73"/>
    </row>
    <row r="68" spans="1:5" s="65" customFormat="1" ht="15" customHeight="1" x14ac:dyDescent="0.25">
      <c r="A68" s="89" t="s">
        <v>71</v>
      </c>
      <c r="B68" s="87" t="s">
        <v>68</v>
      </c>
      <c r="C68" s="85">
        <v>382054.3</v>
      </c>
      <c r="E68" s="66"/>
    </row>
    <row r="69" spans="1:5" s="65" customFormat="1" ht="15" customHeight="1" x14ac:dyDescent="0.25">
      <c r="A69" s="89" t="s">
        <v>72</v>
      </c>
      <c r="B69" s="87" t="s">
        <v>68</v>
      </c>
      <c r="C69" s="85">
        <v>0</v>
      </c>
      <c r="E69" s="66"/>
    </row>
    <row r="70" spans="1:5" s="65" customFormat="1" ht="15" customHeight="1" x14ac:dyDescent="0.25">
      <c r="A70" s="90" t="s">
        <v>73</v>
      </c>
      <c r="B70" s="87" t="s">
        <v>68</v>
      </c>
      <c r="C70" s="85">
        <v>477384.45</v>
      </c>
      <c r="E70" s="66"/>
    </row>
    <row r="71" spans="1:5" s="65" customFormat="1" ht="15" customHeight="1" x14ac:dyDescent="0.25">
      <c r="A71" s="90" t="s">
        <v>74</v>
      </c>
      <c r="B71" s="87" t="s">
        <v>68</v>
      </c>
      <c r="C71" s="85">
        <v>50342.28</v>
      </c>
      <c r="E71" s="66"/>
    </row>
    <row r="72" spans="1:5" s="65" customFormat="1" ht="15" customHeight="1" x14ac:dyDescent="0.25">
      <c r="A72" s="90" t="s">
        <v>74</v>
      </c>
      <c r="B72" s="87" t="s">
        <v>68</v>
      </c>
      <c r="C72" s="85">
        <v>56164.09</v>
      </c>
      <c r="E72" s="66"/>
    </row>
    <row r="73" spans="1:5" s="65" customFormat="1" ht="15" customHeight="1" x14ac:dyDescent="0.25">
      <c r="A73" s="90" t="s">
        <v>74</v>
      </c>
      <c r="B73" s="87" t="s">
        <v>68</v>
      </c>
      <c r="C73" s="85">
        <v>204779.77000000002</v>
      </c>
      <c r="E73" s="66"/>
    </row>
    <row r="74" spans="1:5" s="67" customFormat="1" ht="15" customHeight="1" x14ac:dyDescent="0.25">
      <c r="A74" s="90" t="s">
        <v>75</v>
      </c>
      <c r="B74" s="87" t="s">
        <v>68</v>
      </c>
      <c r="C74" s="85">
        <v>19215.7</v>
      </c>
      <c r="E74" s="68"/>
    </row>
    <row r="75" spans="1:5" s="67" customFormat="1" ht="15" customHeight="1" x14ac:dyDescent="0.25">
      <c r="A75" s="90" t="s">
        <v>76</v>
      </c>
      <c r="B75" s="87" t="s">
        <v>68</v>
      </c>
      <c r="C75" s="85">
        <v>122444.73000000001</v>
      </c>
      <c r="E75" s="68"/>
    </row>
    <row r="76" spans="1:5" s="72" customFormat="1" ht="15" customHeight="1" x14ac:dyDescent="0.25">
      <c r="A76" s="90" t="s">
        <v>77</v>
      </c>
      <c r="B76" s="87" t="s">
        <v>68</v>
      </c>
      <c r="C76" s="85">
        <v>0</v>
      </c>
      <c r="E76" s="73"/>
    </row>
    <row r="77" spans="1:5" s="67" customFormat="1" ht="15" customHeight="1" x14ac:dyDescent="0.25">
      <c r="A77" s="90" t="s">
        <v>78</v>
      </c>
      <c r="B77" s="87" t="s">
        <v>68</v>
      </c>
      <c r="C77" s="85">
        <v>190466.31</v>
      </c>
      <c r="E77" s="68"/>
    </row>
    <row r="78" spans="1:5" s="67" customFormat="1" ht="15" customHeight="1" x14ac:dyDescent="0.25">
      <c r="A78" s="90" t="s">
        <v>78</v>
      </c>
      <c r="B78" s="87" t="s">
        <v>68</v>
      </c>
      <c r="C78" s="85">
        <v>212190.84</v>
      </c>
      <c r="E78" s="68"/>
    </row>
    <row r="79" spans="1:5" s="67" customFormat="1" ht="15" customHeight="1" x14ac:dyDescent="0.25">
      <c r="A79" s="90" t="s">
        <v>78</v>
      </c>
      <c r="B79" s="87" t="s">
        <v>68</v>
      </c>
      <c r="C79" s="85">
        <v>69747.240000000005</v>
      </c>
      <c r="E79" s="68"/>
    </row>
    <row r="80" spans="1:5" s="67" customFormat="1" ht="15" customHeight="1" x14ac:dyDescent="0.25">
      <c r="A80" s="90" t="s">
        <v>78</v>
      </c>
      <c r="B80" s="87" t="s">
        <v>68</v>
      </c>
      <c r="C80" s="85">
        <v>107964</v>
      </c>
      <c r="D80" s="74"/>
      <c r="E80" s="68"/>
    </row>
    <row r="81" spans="1:7" s="67" customFormat="1" ht="15" customHeight="1" x14ac:dyDescent="0.25">
      <c r="A81" s="90" t="s">
        <v>78</v>
      </c>
      <c r="B81" s="87" t="s">
        <v>68</v>
      </c>
      <c r="C81" s="85">
        <v>37271.93</v>
      </c>
      <c r="E81" s="68"/>
    </row>
    <row r="82" spans="1:7" s="67" customFormat="1" ht="15" customHeight="1" x14ac:dyDescent="0.25">
      <c r="A82" s="90" t="s">
        <v>79</v>
      </c>
      <c r="B82" s="87" t="s">
        <v>68</v>
      </c>
      <c r="C82" s="85">
        <v>95888.709999999992</v>
      </c>
      <c r="E82" s="68"/>
    </row>
    <row r="83" spans="1:7" s="67" customFormat="1" ht="13.5" customHeight="1" x14ac:dyDescent="0.25">
      <c r="A83" s="81" t="s">
        <v>80</v>
      </c>
      <c r="B83" s="82"/>
      <c r="C83" s="83">
        <f>SUM(C60:C82)</f>
        <v>2588793.5800000005</v>
      </c>
      <c r="E83" s="68"/>
      <c r="G83" s="132"/>
    </row>
    <row r="84" spans="1:7" s="67" customFormat="1" ht="13.5" customHeight="1" x14ac:dyDescent="0.25">
      <c r="A84" s="81"/>
      <c r="B84" s="82"/>
      <c r="C84" s="83"/>
      <c r="E84" s="68"/>
    </row>
    <row r="85" spans="1:7" x14ac:dyDescent="0.25">
      <c r="A85" s="94" t="s">
        <v>92</v>
      </c>
      <c r="B85" s="95"/>
      <c r="C85" s="85"/>
    </row>
    <row r="86" spans="1:7" x14ac:dyDescent="0.25">
      <c r="A86" s="92" t="s">
        <v>93</v>
      </c>
      <c r="B86" s="87" t="s">
        <v>94</v>
      </c>
      <c r="C86" s="85">
        <f>2194947</f>
        <v>2194947</v>
      </c>
    </row>
    <row r="87" spans="1:7" x14ac:dyDescent="0.25">
      <c r="A87" s="92" t="s">
        <v>95</v>
      </c>
      <c r="B87" s="95"/>
      <c r="C87" s="85">
        <v>0</v>
      </c>
    </row>
    <row r="88" spans="1:7" x14ac:dyDescent="0.25">
      <c r="A88" s="94" t="s">
        <v>96</v>
      </c>
      <c r="B88" s="95"/>
      <c r="C88" s="97">
        <f>SUM(C86:C87)</f>
        <v>2194947</v>
      </c>
    </row>
    <row r="89" spans="1:7" x14ac:dyDescent="0.25">
      <c r="A89" s="96"/>
      <c r="B89" s="95"/>
      <c r="C89" s="85"/>
    </row>
    <row r="90" spans="1:7" x14ac:dyDescent="0.25">
      <c r="A90" s="92"/>
      <c r="B90" s="95"/>
      <c r="C90" s="98"/>
    </row>
    <row r="91" spans="1:7" x14ac:dyDescent="0.25">
      <c r="A91" s="94" t="s">
        <v>97</v>
      </c>
      <c r="B91" s="95"/>
      <c r="C91" s="85"/>
    </row>
    <row r="92" spans="1:7" x14ac:dyDescent="0.25">
      <c r="A92" s="92" t="s">
        <v>78</v>
      </c>
      <c r="B92" s="87" t="s">
        <v>68</v>
      </c>
      <c r="C92" s="85">
        <v>2224111.79</v>
      </c>
    </row>
    <row r="93" spans="1:7" x14ac:dyDescent="0.25">
      <c r="A93" s="115" t="s">
        <v>63</v>
      </c>
      <c r="B93" s="116"/>
      <c r="C93" s="109">
        <f>SUM(C92:C92)</f>
        <v>2224111.79</v>
      </c>
    </row>
    <row r="94" spans="1:7" x14ac:dyDescent="0.25">
      <c r="A94" s="92"/>
      <c r="B94" s="95"/>
      <c r="C94" s="98"/>
    </row>
    <row r="95" spans="1:7" x14ac:dyDescent="0.25">
      <c r="A95" s="99" t="s">
        <v>98</v>
      </c>
      <c r="B95" s="95"/>
      <c r="C95" s="85"/>
    </row>
    <row r="96" spans="1:7" x14ac:dyDescent="0.25">
      <c r="A96" s="92" t="s">
        <v>99</v>
      </c>
      <c r="B96" s="87" t="s">
        <v>68</v>
      </c>
      <c r="C96" s="85">
        <v>8752689.6699999999</v>
      </c>
    </row>
    <row r="97" spans="1:4" x14ac:dyDescent="0.25">
      <c r="A97" s="92" t="s">
        <v>100</v>
      </c>
      <c r="B97" s="87" t="s">
        <v>68</v>
      </c>
      <c r="C97" s="85">
        <v>10534344.470000001</v>
      </c>
    </row>
    <row r="98" spans="1:4" x14ac:dyDescent="0.25">
      <c r="A98" s="92" t="s">
        <v>79</v>
      </c>
      <c r="B98" s="87" t="s">
        <v>68</v>
      </c>
      <c r="C98" s="85">
        <v>2555655.8699999996</v>
      </c>
    </row>
    <row r="99" spans="1:4" x14ac:dyDescent="0.25">
      <c r="A99" s="115" t="s">
        <v>63</v>
      </c>
      <c r="B99" s="116"/>
      <c r="C99" s="117">
        <f>SUM(C96:C98)</f>
        <v>21842690.010000002</v>
      </c>
    </row>
    <row r="100" spans="1:4" x14ac:dyDescent="0.25">
      <c r="A100" s="92"/>
      <c r="B100" s="95"/>
      <c r="C100" s="100"/>
    </row>
    <row r="101" spans="1:4" x14ac:dyDescent="0.25">
      <c r="A101" s="94" t="s">
        <v>101</v>
      </c>
      <c r="B101" s="95"/>
      <c r="C101" s="100"/>
    </row>
    <row r="102" spans="1:4" x14ac:dyDescent="0.25">
      <c r="A102" s="92" t="s">
        <v>102</v>
      </c>
      <c r="B102" s="101" t="s">
        <v>68</v>
      </c>
      <c r="C102" s="85">
        <v>0</v>
      </c>
    </row>
    <row r="103" spans="1:4" x14ac:dyDescent="0.25">
      <c r="A103" s="92" t="s">
        <v>102</v>
      </c>
      <c r="B103" s="101" t="s">
        <v>68</v>
      </c>
      <c r="C103" s="85">
        <v>4449.05</v>
      </c>
    </row>
    <row r="104" spans="1:4" x14ac:dyDescent="0.25">
      <c r="A104" s="92" t="s">
        <v>103</v>
      </c>
      <c r="B104" s="101" t="s">
        <v>68</v>
      </c>
      <c r="C104" s="85">
        <v>12566.9</v>
      </c>
    </row>
    <row r="105" spans="1:4" x14ac:dyDescent="0.25">
      <c r="A105" s="92" t="s">
        <v>104</v>
      </c>
      <c r="B105" s="101" t="s">
        <v>68</v>
      </c>
      <c r="C105" s="85">
        <v>4629.38</v>
      </c>
    </row>
    <row r="106" spans="1:4" x14ac:dyDescent="0.25">
      <c r="A106" s="92" t="s">
        <v>74</v>
      </c>
      <c r="B106" s="101" t="s">
        <v>68</v>
      </c>
      <c r="C106" s="85">
        <v>29733.15</v>
      </c>
    </row>
    <row r="107" spans="1:4" x14ac:dyDescent="0.25">
      <c r="A107" s="92" t="s">
        <v>105</v>
      </c>
      <c r="B107" s="101" t="s">
        <v>68</v>
      </c>
      <c r="C107" s="85">
        <v>0</v>
      </c>
    </row>
    <row r="108" spans="1:4" x14ac:dyDescent="0.25">
      <c r="A108" s="92" t="s">
        <v>106</v>
      </c>
      <c r="B108" s="101" t="s">
        <v>68</v>
      </c>
      <c r="C108" s="85">
        <v>5872.87</v>
      </c>
    </row>
    <row r="109" spans="1:4" x14ac:dyDescent="0.25">
      <c r="A109" s="92" t="s">
        <v>107</v>
      </c>
      <c r="B109" s="101" t="s">
        <v>68</v>
      </c>
      <c r="C109" s="85">
        <v>6996.22</v>
      </c>
    </row>
    <row r="110" spans="1:4" x14ac:dyDescent="0.25">
      <c r="A110" s="92" t="s">
        <v>108</v>
      </c>
      <c r="B110" s="101" t="s">
        <v>68</v>
      </c>
      <c r="C110" s="85">
        <v>13757.72</v>
      </c>
      <c r="D110" s="15"/>
    </row>
    <row r="111" spans="1:4" x14ac:dyDescent="0.25">
      <c r="A111" s="92" t="s">
        <v>79</v>
      </c>
      <c r="B111" s="101" t="s">
        <v>68</v>
      </c>
      <c r="C111" s="85">
        <v>4993.2</v>
      </c>
      <c r="D111" s="15"/>
    </row>
    <row r="112" spans="1:4" x14ac:dyDescent="0.25">
      <c r="A112" s="92" t="s">
        <v>79</v>
      </c>
      <c r="B112" s="101" t="s">
        <v>68</v>
      </c>
      <c r="C112" s="85">
        <v>45088.959999999999</v>
      </c>
      <c r="D112" s="15"/>
    </row>
    <row r="113" spans="1:3" x14ac:dyDescent="0.25">
      <c r="A113" s="115" t="s">
        <v>63</v>
      </c>
      <c r="B113" s="116"/>
      <c r="C113" s="120">
        <f>SUM(C102:C112)</f>
        <v>128087.45000000001</v>
      </c>
    </row>
    <row r="114" spans="1:3" x14ac:dyDescent="0.25">
      <c r="A114" s="92"/>
      <c r="B114" s="95"/>
      <c r="C114" s="100"/>
    </row>
    <row r="115" spans="1:3" x14ac:dyDescent="0.25">
      <c r="A115" s="94" t="s">
        <v>109</v>
      </c>
      <c r="B115" s="95"/>
      <c r="C115" s="100"/>
    </row>
    <row r="116" spans="1:3" x14ac:dyDescent="0.25">
      <c r="A116" s="92" t="s">
        <v>99</v>
      </c>
      <c r="B116" s="95"/>
      <c r="C116" s="102">
        <v>0</v>
      </c>
    </row>
    <row r="117" spans="1:3" x14ac:dyDescent="0.25">
      <c r="A117" s="92" t="s">
        <v>104</v>
      </c>
      <c r="B117" s="101" t="s">
        <v>68</v>
      </c>
      <c r="C117" s="102">
        <v>0</v>
      </c>
    </row>
    <row r="118" spans="1:3" x14ac:dyDescent="0.25">
      <c r="A118" s="92" t="s">
        <v>72</v>
      </c>
      <c r="B118" s="101" t="s">
        <v>68</v>
      </c>
      <c r="C118" s="102">
        <v>0</v>
      </c>
    </row>
    <row r="119" spans="1:3" x14ac:dyDescent="0.25">
      <c r="A119" s="92" t="s">
        <v>110</v>
      </c>
      <c r="B119" s="95"/>
      <c r="C119" s="102">
        <v>0</v>
      </c>
    </row>
    <row r="120" spans="1:3" x14ac:dyDescent="0.25">
      <c r="A120" s="92" t="s">
        <v>111</v>
      </c>
      <c r="B120" s="95"/>
      <c r="C120" s="102">
        <v>0</v>
      </c>
    </row>
    <row r="121" spans="1:3" x14ac:dyDescent="0.25">
      <c r="A121" s="92" t="s">
        <v>74</v>
      </c>
      <c r="B121" s="95"/>
      <c r="C121" s="102">
        <v>0</v>
      </c>
    </row>
    <row r="122" spans="1:3" x14ac:dyDescent="0.25">
      <c r="A122" s="92" t="s">
        <v>112</v>
      </c>
      <c r="B122" s="95"/>
      <c r="C122" s="102">
        <v>0</v>
      </c>
    </row>
    <row r="123" spans="1:3" x14ac:dyDescent="0.25">
      <c r="A123" s="92" t="s">
        <v>78</v>
      </c>
      <c r="B123" s="95"/>
      <c r="C123" s="102">
        <v>0</v>
      </c>
    </row>
    <row r="124" spans="1:3" x14ac:dyDescent="0.25">
      <c r="A124" s="92" t="s">
        <v>79</v>
      </c>
      <c r="B124" s="95"/>
      <c r="C124" s="102">
        <v>0</v>
      </c>
    </row>
    <row r="125" spans="1:3" x14ac:dyDescent="0.25">
      <c r="A125" s="115" t="s">
        <v>63</v>
      </c>
      <c r="B125" s="116"/>
      <c r="C125" s="117">
        <f t="shared" ref="C125" si="1">SUM(C116:C124)</f>
        <v>0</v>
      </c>
    </row>
    <row r="126" spans="1:3" x14ac:dyDescent="0.25">
      <c r="A126" s="92"/>
      <c r="B126" s="95"/>
      <c r="C126" s="100"/>
    </row>
    <row r="127" spans="1:3" x14ac:dyDescent="0.25">
      <c r="A127" s="84"/>
      <c r="B127" s="95"/>
      <c r="C127" s="98"/>
    </row>
    <row r="128" spans="1:3" x14ac:dyDescent="0.25">
      <c r="A128" s="94" t="s">
        <v>113</v>
      </c>
      <c r="B128" s="95"/>
      <c r="C128" s="98"/>
    </row>
    <row r="129" spans="1:5" x14ac:dyDescent="0.25">
      <c r="A129" s="86" t="s">
        <v>114</v>
      </c>
      <c r="B129" s="87" t="s">
        <v>68</v>
      </c>
      <c r="C129" s="85">
        <v>155410.44</v>
      </c>
    </row>
    <row r="130" spans="1:5" x14ac:dyDescent="0.25">
      <c r="A130" s="86" t="s">
        <v>115</v>
      </c>
      <c r="B130" s="87" t="s">
        <v>68</v>
      </c>
      <c r="C130" s="85">
        <v>178500</v>
      </c>
    </row>
    <row r="131" spans="1:5" x14ac:dyDescent="0.25">
      <c r="A131" s="86" t="s">
        <v>115</v>
      </c>
      <c r="B131" s="87" t="s">
        <v>68</v>
      </c>
      <c r="C131" s="85">
        <v>0</v>
      </c>
    </row>
    <row r="132" spans="1:5" x14ac:dyDescent="0.25">
      <c r="A132" s="86" t="s">
        <v>116</v>
      </c>
      <c r="B132" s="87" t="s">
        <v>68</v>
      </c>
      <c r="C132" s="85">
        <v>0</v>
      </c>
    </row>
    <row r="133" spans="1:5" x14ac:dyDescent="0.25">
      <c r="A133" s="86" t="s">
        <v>117</v>
      </c>
      <c r="B133" s="87" t="s">
        <v>68</v>
      </c>
      <c r="C133" s="85">
        <v>46108.07</v>
      </c>
    </row>
    <row r="134" spans="1:5" x14ac:dyDescent="0.25">
      <c r="A134" s="86" t="s">
        <v>72</v>
      </c>
      <c r="B134" s="87" t="s">
        <v>68</v>
      </c>
      <c r="C134" s="85">
        <v>0</v>
      </c>
    </row>
    <row r="135" spans="1:5" x14ac:dyDescent="0.25">
      <c r="A135" s="86" t="s">
        <v>118</v>
      </c>
      <c r="B135" s="87" t="s">
        <v>68</v>
      </c>
      <c r="C135" s="85">
        <v>0</v>
      </c>
    </row>
    <row r="136" spans="1:5" x14ac:dyDescent="0.25">
      <c r="A136" s="114" t="s">
        <v>119</v>
      </c>
      <c r="B136" s="113"/>
      <c r="C136" s="109">
        <f>SUM(C129:C135)</f>
        <v>380018.51</v>
      </c>
    </row>
    <row r="137" spans="1:5" x14ac:dyDescent="0.25">
      <c r="A137" s="92"/>
      <c r="B137" s="95"/>
      <c r="C137" s="98"/>
    </row>
    <row r="138" spans="1:5" ht="15.75" x14ac:dyDescent="0.25">
      <c r="A138" s="118" t="s">
        <v>120</v>
      </c>
      <c r="B138" s="119"/>
      <c r="C138" s="119">
        <f>C136+C125+C113+C99+C93+C55+C88+C83+C41+C35</f>
        <v>39524980.620000005</v>
      </c>
    </row>
    <row r="139" spans="1:5" x14ac:dyDescent="0.25">
      <c r="A139" s="92"/>
      <c r="B139" s="103"/>
      <c r="C139" s="98"/>
    </row>
    <row r="140" spans="1:5" x14ac:dyDescent="0.25">
      <c r="A140" s="92"/>
      <c r="B140" s="103"/>
      <c r="C140" s="98"/>
    </row>
    <row r="141" spans="1:5" x14ac:dyDescent="0.25">
      <c r="A141" s="92"/>
      <c r="B141" s="103"/>
      <c r="C141" s="98"/>
    </row>
    <row r="142" spans="1:5" x14ac:dyDescent="0.25">
      <c r="A142" s="96" t="s">
        <v>121</v>
      </c>
      <c r="B142" s="103"/>
      <c r="C142" s="98"/>
    </row>
    <row r="143" spans="1:5" s="60" customFormat="1" ht="15" customHeight="1" x14ac:dyDescent="0.25">
      <c r="A143" s="86" t="s">
        <v>67</v>
      </c>
      <c r="B143" s="87" t="s">
        <v>122</v>
      </c>
      <c r="C143" s="88">
        <v>954610.49999999988</v>
      </c>
      <c r="E143" s="1"/>
    </row>
    <row r="144" spans="1:5" s="61" customFormat="1" ht="15" customHeight="1" x14ac:dyDescent="0.25">
      <c r="A144" s="86" t="s">
        <v>69</v>
      </c>
      <c r="B144" s="87" t="s">
        <v>122</v>
      </c>
      <c r="C144" s="88">
        <v>2160116.92</v>
      </c>
      <c r="E144" s="1"/>
    </row>
    <row r="145" spans="1:5" s="61" customFormat="1" ht="15" customHeight="1" x14ac:dyDescent="0.25">
      <c r="A145" s="86" t="s">
        <v>69</v>
      </c>
      <c r="B145" s="87" t="s">
        <v>122</v>
      </c>
      <c r="C145" s="88">
        <v>393100.52</v>
      </c>
      <c r="E145" s="1"/>
    </row>
    <row r="146" spans="1:5" s="61" customFormat="1" ht="15" customHeight="1" x14ac:dyDescent="0.25">
      <c r="A146" s="86" t="s">
        <v>70</v>
      </c>
      <c r="B146" s="87" t="s">
        <v>122</v>
      </c>
      <c r="C146" s="88">
        <v>1067986.6500000001</v>
      </c>
      <c r="E146" s="1"/>
    </row>
    <row r="147" spans="1:5" ht="15" customHeight="1" x14ac:dyDescent="0.25">
      <c r="A147" s="89" t="s">
        <v>71</v>
      </c>
      <c r="B147" s="87" t="s">
        <v>122</v>
      </c>
      <c r="C147" s="88">
        <v>414597.26</v>
      </c>
    </row>
    <row r="148" spans="1:5" ht="15" customHeight="1" x14ac:dyDescent="0.25">
      <c r="A148" s="89" t="s">
        <v>71</v>
      </c>
      <c r="B148" s="87" t="s">
        <v>122</v>
      </c>
      <c r="C148" s="88">
        <v>1424159.6800000002</v>
      </c>
    </row>
    <row r="149" spans="1:5" ht="15" customHeight="1" x14ac:dyDescent="0.25">
      <c r="A149" s="89" t="s">
        <v>71</v>
      </c>
      <c r="B149" s="87" t="s">
        <v>122</v>
      </c>
      <c r="C149" s="88">
        <v>1247058.21</v>
      </c>
    </row>
    <row r="150" spans="1:5" ht="15" customHeight="1" x14ac:dyDescent="0.25">
      <c r="A150" s="89" t="s">
        <v>71</v>
      </c>
      <c r="B150" s="87" t="s">
        <v>122</v>
      </c>
      <c r="C150" s="88">
        <v>5423904.6299999999</v>
      </c>
    </row>
    <row r="151" spans="1:5" ht="15" customHeight="1" x14ac:dyDescent="0.25">
      <c r="A151" s="89" t="s">
        <v>71</v>
      </c>
      <c r="B151" s="87" t="s">
        <v>122</v>
      </c>
      <c r="C151" s="88">
        <v>2364452.79</v>
      </c>
    </row>
    <row r="152" spans="1:5" ht="15" customHeight="1" x14ac:dyDescent="0.25">
      <c r="A152" s="89" t="s">
        <v>72</v>
      </c>
      <c r="B152" s="87" t="s">
        <v>122</v>
      </c>
      <c r="C152" s="88">
        <v>3214810.77</v>
      </c>
    </row>
    <row r="153" spans="1:5" s="65" customFormat="1" ht="15" customHeight="1" x14ac:dyDescent="0.25">
      <c r="A153" s="90" t="s">
        <v>73</v>
      </c>
      <c r="B153" s="87" t="s">
        <v>122</v>
      </c>
      <c r="C153" s="88">
        <v>2634394.4300000002</v>
      </c>
      <c r="E153" s="66"/>
    </row>
    <row r="154" spans="1:5" s="65" customFormat="1" ht="15" customHeight="1" x14ac:dyDescent="0.25">
      <c r="A154" s="90" t="s">
        <v>74</v>
      </c>
      <c r="B154" s="87" t="s">
        <v>122</v>
      </c>
      <c r="C154" s="88">
        <v>507373.85</v>
      </c>
      <c r="E154" s="66"/>
    </row>
    <row r="155" spans="1:5" s="65" customFormat="1" ht="15" customHeight="1" x14ac:dyDescent="0.25">
      <c r="A155" s="90" t="s">
        <v>74</v>
      </c>
      <c r="B155" s="87" t="s">
        <v>122</v>
      </c>
      <c r="C155" s="88">
        <v>964510.98</v>
      </c>
      <c r="E155" s="66"/>
    </row>
    <row r="156" spans="1:5" s="65" customFormat="1" ht="15" customHeight="1" x14ac:dyDescent="0.25">
      <c r="A156" s="90" t="s">
        <v>74</v>
      </c>
      <c r="B156" s="87" t="s">
        <v>122</v>
      </c>
      <c r="C156" s="88">
        <v>1331967.45</v>
      </c>
      <c r="E156" s="66"/>
    </row>
    <row r="157" spans="1:5" s="67" customFormat="1" ht="15" customHeight="1" x14ac:dyDescent="0.25">
      <c r="A157" s="90" t="s">
        <v>75</v>
      </c>
      <c r="B157" s="87" t="s">
        <v>122</v>
      </c>
      <c r="C157" s="88">
        <v>1318121.53</v>
      </c>
      <c r="E157" s="68"/>
    </row>
    <row r="158" spans="1:5" s="67" customFormat="1" ht="15" customHeight="1" x14ac:dyDescent="0.25">
      <c r="A158" s="90" t="s">
        <v>76</v>
      </c>
      <c r="B158" s="87" t="s">
        <v>122</v>
      </c>
      <c r="C158" s="88">
        <v>756832.40999999992</v>
      </c>
      <c r="E158" s="68"/>
    </row>
    <row r="159" spans="1:5" s="65" customFormat="1" ht="15" customHeight="1" x14ac:dyDescent="0.25">
      <c r="A159" s="90" t="s">
        <v>77</v>
      </c>
      <c r="B159" s="87" t="s">
        <v>122</v>
      </c>
      <c r="C159" s="88">
        <v>228113.03000000003</v>
      </c>
      <c r="E159" s="66"/>
    </row>
    <row r="160" spans="1:5" s="67" customFormat="1" ht="15" customHeight="1" x14ac:dyDescent="0.25">
      <c r="A160" s="90" t="s">
        <v>78</v>
      </c>
      <c r="B160" s="87" t="s">
        <v>122</v>
      </c>
      <c r="C160" s="88">
        <v>5669035.5</v>
      </c>
      <c r="E160" s="68"/>
    </row>
    <row r="161" spans="1:5" s="67" customFormat="1" ht="15" customHeight="1" x14ac:dyDescent="0.25">
      <c r="A161" s="90" t="s">
        <v>78</v>
      </c>
      <c r="B161" s="87" t="s">
        <v>122</v>
      </c>
      <c r="C161" s="88">
        <v>1567212.77</v>
      </c>
      <c r="E161" s="68"/>
    </row>
    <row r="162" spans="1:5" s="67" customFormat="1" ht="15" customHeight="1" x14ac:dyDescent="0.25">
      <c r="A162" s="90" t="s">
        <v>78</v>
      </c>
      <c r="B162" s="87" t="s">
        <v>122</v>
      </c>
      <c r="C162" s="88">
        <v>3922090.37</v>
      </c>
      <c r="E162" s="68"/>
    </row>
    <row r="163" spans="1:5" s="67" customFormat="1" ht="15" customHeight="1" x14ac:dyDescent="0.25">
      <c r="A163" s="90" t="s">
        <v>78</v>
      </c>
      <c r="B163" s="87" t="s">
        <v>122</v>
      </c>
      <c r="C163" s="88">
        <v>1689057.82</v>
      </c>
      <c r="D163" s="74"/>
      <c r="E163" s="68"/>
    </row>
    <row r="164" spans="1:5" s="67" customFormat="1" ht="15" customHeight="1" x14ac:dyDescent="0.25">
      <c r="A164" s="90" t="s">
        <v>78</v>
      </c>
      <c r="B164" s="87" t="s">
        <v>122</v>
      </c>
      <c r="C164" s="88">
        <v>416841.58</v>
      </c>
      <c r="D164" s="74"/>
      <c r="E164" s="68"/>
    </row>
    <row r="165" spans="1:5" s="67" customFormat="1" ht="15" customHeight="1" x14ac:dyDescent="0.25">
      <c r="A165" s="90" t="s">
        <v>79</v>
      </c>
      <c r="B165" s="87" t="s">
        <v>122</v>
      </c>
      <c r="C165" s="88">
        <v>705372.77</v>
      </c>
      <c r="D165" s="74"/>
      <c r="E165" s="68"/>
    </row>
    <row r="166" spans="1:5" s="67" customFormat="1" ht="13.5" customHeight="1" x14ac:dyDescent="0.25">
      <c r="A166" s="112" t="s">
        <v>123</v>
      </c>
      <c r="B166" s="110"/>
      <c r="C166" s="111">
        <f t="shared" ref="C166" si="2">SUM(C143:C165)</f>
        <v>40375722.420000002</v>
      </c>
      <c r="E166" s="68"/>
    </row>
    <row r="167" spans="1:5" x14ac:dyDescent="0.25">
      <c r="A167" s="92"/>
      <c r="B167" s="103"/>
      <c r="C167" s="98"/>
    </row>
    <row r="168" spans="1:5" x14ac:dyDescent="0.25">
      <c r="A168" s="92"/>
      <c r="B168" s="103"/>
      <c r="C168" s="98"/>
    </row>
    <row r="169" spans="1:5" x14ac:dyDescent="0.25">
      <c r="A169" s="92"/>
      <c r="B169" s="103"/>
      <c r="C169" s="98"/>
    </row>
    <row r="170" spans="1:5" x14ac:dyDescent="0.25">
      <c r="A170" s="96" t="s">
        <v>27</v>
      </c>
      <c r="B170" s="103"/>
      <c r="C170" s="98"/>
    </row>
    <row r="171" spans="1:5" s="61" customFormat="1" ht="15.75" customHeight="1" x14ac:dyDescent="0.25">
      <c r="A171" s="86" t="s">
        <v>78</v>
      </c>
      <c r="B171" s="87" t="s">
        <v>124</v>
      </c>
      <c r="C171" s="85">
        <v>3266049.21</v>
      </c>
      <c r="E171" s="62"/>
    </row>
    <row r="172" spans="1:5" s="61" customFormat="1" ht="15" customHeight="1" x14ac:dyDescent="0.25">
      <c r="A172" s="86" t="s">
        <v>79</v>
      </c>
      <c r="B172" s="87" t="s">
        <v>124</v>
      </c>
      <c r="C172" s="85">
        <v>88239.42</v>
      </c>
      <c r="E172" s="62"/>
    </row>
    <row r="173" spans="1:5" s="61" customFormat="1" ht="15" customHeight="1" x14ac:dyDescent="0.25">
      <c r="A173" s="86" t="s">
        <v>74</v>
      </c>
      <c r="B173" s="87" t="s">
        <v>124</v>
      </c>
      <c r="C173" s="85">
        <v>740996.59</v>
      </c>
      <c r="E173" s="62"/>
    </row>
    <row r="174" spans="1:5" s="61" customFormat="1" ht="15" customHeight="1" x14ac:dyDescent="0.25">
      <c r="A174" s="89" t="s">
        <v>71</v>
      </c>
      <c r="B174" s="87" t="s">
        <v>124</v>
      </c>
      <c r="C174" s="85">
        <v>1364536.3599999999</v>
      </c>
      <c r="E174" s="62"/>
    </row>
    <row r="175" spans="1:5" ht="15.75" customHeight="1" x14ac:dyDescent="0.25">
      <c r="A175" s="112" t="s">
        <v>125</v>
      </c>
      <c r="B175" s="108"/>
      <c r="C175" s="109">
        <f>SUM(C171:C174)</f>
        <v>5459821.5800000001</v>
      </c>
    </row>
    <row r="176" spans="1:5" x14ac:dyDescent="0.25">
      <c r="A176" s="64"/>
      <c r="B176"/>
      <c r="C176" s="75"/>
    </row>
    <row r="177" spans="1:3" ht="18.75" x14ac:dyDescent="0.3">
      <c r="A177" s="104" t="s">
        <v>126</v>
      </c>
      <c r="B177" s="105"/>
      <c r="C177" s="106">
        <f>C138+C166+C175+B179+10799463</f>
        <v>96159987.620000005</v>
      </c>
    </row>
    <row r="178" spans="1:3" x14ac:dyDescent="0.25">
      <c r="A178" s="64"/>
      <c r="B178"/>
      <c r="C178" s="75"/>
    </row>
    <row r="179" spans="1:3" x14ac:dyDescent="0.25">
      <c r="A179" s="80"/>
      <c r="B179"/>
      <c r="C179" s="78"/>
    </row>
    <row r="180" spans="1:3" x14ac:dyDescent="0.25">
      <c r="A180" s="64"/>
      <c r="B180"/>
      <c r="C180" s="76"/>
    </row>
    <row r="181" spans="1:3" x14ac:dyDescent="0.25">
      <c r="A181" s="64"/>
      <c r="B181"/>
      <c r="C181" s="76"/>
    </row>
    <row r="182" spans="1:3" x14ac:dyDescent="0.25">
      <c r="A182" s="64"/>
      <c r="B182"/>
      <c r="C182" s="76"/>
    </row>
    <row r="183" spans="1:3" x14ac:dyDescent="0.25">
      <c r="A183" s="64"/>
      <c r="B183"/>
      <c r="C183" s="76"/>
    </row>
    <row r="184" spans="1:3" x14ac:dyDescent="0.25">
      <c r="A184" s="64"/>
      <c r="B184"/>
      <c r="C184" s="76"/>
    </row>
    <row r="185" spans="1:3" x14ac:dyDescent="0.25">
      <c r="A185" s="64"/>
      <c r="B185"/>
      <c r="C185" s="76"/>
    </row>
    <row r="186" spans="1:3" x14ac:dyDescent="0.25">
      <c r="A186" s="64"/>
      <c r="B186"/>
      <c r="C186" s="76"/>
    </row>
    <row r="187" spans="1:3" x14ac:dyDescent="0.25">
      <c r="A187" s="64"/>
      <c r="B187"/>
      <c r="C187" s="76"/>
    </row>
    <row r="188" spans="1:3" x14ac:dyDescent="0.25">
      <c r="A188" s="64"/>
      <c r="B188"/>
      <c r="C188" s="76"/>
    </row>
    <row r="189" spans="1:3" x14ac:dyDescent="0.25">
      <c r="A189" s="64"/>
      <c r="B189"/>
      <c r="C189" s="76"/>
    </row>
    <row r="190" spans="1:3" x14ac:dyDescent="0.25">
      <c r="A190" s="64"/>
      <c r="B190"/>
      <c r="C190" s="76"/>
    </row>
    <row r="191" spans="1:3" x14ac:dyDescent="0.25">
      <c r="A191" s="64"/>
      <c r="B191"/>
      <c r="C191" s="76"/>
    </row>
    <row r="192" spans="1:3" x14ac:dyDescent="0.25">
      <c r="A192" s="64"/>
      <c r="B192"/>
      <c r="C192" s="76"/>
    </row>
    <row r="193" spans="1:3" x14ac:dyDescent="0.25">
      <c r="A193" s="64"/>
      <c r="B193"/>
      <c r="C193" s="76"/>
    </row>
    <row r="194" spans="1:3" x14ac:dyDescent="0.25">
      <c r="A194" s="64"/>
      <c r="B194"/>
      <c r="C194" s="76"/>
    </row>
    <row r="195" spans="1:3" x14ac:dyDescent="0.25">
      <c r="A195" s="64"/>
      <c r="B195"/>
      <c r="C195" s="76"/>
    </row>
    <row r="196" spans="1:3" x14ac:dyDescent="0.25">
      <c r="A196" s="64"/>
      <c r="B196"/>
      <c r="C196" s="76"/>
    </row>
    <row r="197" spans="1:3" x14ac:dyDescent="0.25">
      <c r="A197" s="64"/>
      <c r="B197"/>
      <c r="C197" s="76"/>
    </row>
    <row r="198" spans="1:3" x14ac:dyDescent="0.25">
      <c r="A198" s="64"/>
      <c r="B198"/>
      <c r="C198" s="76"/>
    </row>
    <row r="199" spans="1:3" x14ac:dyDescent="0.25">
      <c r="A199" s="64"/>
      <c r="B199"/>
      <c r="C199" s="76"/>
    </row>
    <row r="200" spans="1:3" x14ac:dyDescent="0.25">
      <c r="A200" s="64"/>
      <c r="B200"/>
      <c r="C200" s="76"/>
    </row>
    <row r="201" spans="1:3" x14ac:dyDescent="0.25">
      <c r="A201" s="64"/>
      <c r="B201"/>
      <c r="C201" s="76"/>
    </row>
    <row r="202" spans="1:3" x14ac:dyDescent="0.25">
      <c r="A202" s="64"/>
      <c r="B202"/>
      <c r="C202" s="76"/>
    </row>
    <row r="203" spans="1:3" x14ac:dyDescent="0.25">
      <c r="A203" s="64"/>
      <c r="B203"/>
      <c r="C203" s="76"/>
    </row>
    <row r="204" spans="1:3" x14ac:dyDescent="0.25">
      <c r="A204" s="64"/>
      <c r="B204"/>
      <c r="C204" s="76"/>
    </row>
    <row r="205" spans="1:3" x14ac:dyDescent="0.25">
      <c r="A205" s="64"/>
      <c r="B205"/>
      <c r="C205" s="76"/>
    </row>
    <row r="206" spans="1:3" x14ac:dyDescent="0.25">
      <c r="A206" s="64"/>
      <c r="B206"/>
      <c r="C206" s="76"/>
    </row>
    <row r="207" spans="1:3" x14ac:dyDescent="0.25">
      <c r="A207" s="64"/>
      <c r="B207"/>
      <c r="C207" s="76"/>
    </row>
    <row r="208" spans="1:3" x14ac:dyDescent="0.25">
      <c r="A208" s="64"/>
      <c r="B208"/>
      <c r="C208" s="76"/>
    </row>
    <row r="209" spans="2:3" x14ac:dyDescent="0.25">
      <c r="B209"/>
      <c r="C209" s="76"/>
    </row>
    <row r="210" spans="2:3" x14ac:dyDescent="0.25">
      <c r="B210"/>
      <c r="C210" s="76"/>
    </row>
    <row r="211" spans="2:3" x14ac:dyDescent="0.25">
      <c r="B211"/>
      <c r="C211" s="76"/>
    </row>
    <row r="212" spans="2:3" x14ac:dyDescent="0.25">
      <c r="B212"/>
      <c r="C212" s="76"/>
    </row>
    <row r="213" spans="2:3" x14ac:dyDescent="0.25">
      <c r="B213"/>
      <c r="C213" s="76"/>
    </row>
    <row r="214" spans="2:3" x14ac:dyDescent="0.25">
      <c r="B214"/>
      <c r="C214" s="76"/>
    </row>
    <row r="215" spans="2:3" x14ac:dyDescent="0.25">
      <c r="B215"/>
      <c r="C215" s="76"/>
    </row>
    <row r="216" spans="2:3" x14ac:dyDescent="0.25">
      <c r="B216"/>
      <c r="C216" s="76"/>
    </row>
    <row r="217" spans="2:3" x14ac:dyDescent="0.25">
      <c r="B217"/>
      <c r="C217" s="76"/>
    </row>
    <row r="218" spans="2:3" x14ac:dyDescent="0.25">
      <c r="B218"/>
      <c r="C218" s="76"/>
    </row>
    <row r="219" spans="2:3" x14ac:dyDescent="0.25">
      <c r="B219"/>
      <c r="C219" s="76"/>
    </row>
    <row r="220" spans="2:3" x14ac:dyDescent="0.25">
      <c r="B220"/>
      <c r="C220" s="76"/>
    </row>
    <row r="221" spans="2:3" x14ac:dyDescent="0.25">
      <c r="B221"/>
      <c r="C221" s="76"/>
    </row>
    <row r="222" spans="2:3" x14ac:dyDescent="0.25">
      <c r="B222"/>
      <c r="C222" s="76"/>
    </row>
    <row r="223" spans="2:3" x14ac:dyDescent="0.25">
      <c r="B223"/>
      <c r="C223" s="76"/>
    </row>
    <row r="224" spans="2:3" x14ac:dyDescent="0.25">
      <c r="B224"/>
      <c r="C224" s="76"/>
    </row>
    <row r="225" spans="2:3" x14ac:dyDescent="0.25">
      <c r="B225"/>
      <c r="C225" s="76"/>
    </row>
    <row r="226" spans="2:3" x14ac:dyDescent="0.25">
      <c r="B226"/>
      <c r="C226" s="76"/>
    </row>
    <row r="227" spans="2:3" x14ac:dyDescent="0.25">
      <c r="B227"/>
      <c r="C227" s="76"/>
    </row>
    <row r="228" spans="2:3" x14ac:dyDescent="0.25">
      <c r="B228"/>
      <c r="C228" s="76"/>
    </row>
    <row r="229" spans="2:3" x14ac:dyDescent="0.25">
      <c r="B229"/>
      <c r="C229" s="76"/>
    </row>
    <row r="230" spans="2:3" x14ac:dyDescent="0.25">
      <c r="B230"/>
      <c r="C230" s="76"/>
    </row>
    <row r="231" spans="2:3" x14ac:dyDescent="0.25">
      <c r="B231"/>
      <c r="C231" s="76"/>
    </row>
    <row r="232" spans="2:3" x14ac:dyDescent="0.25">
      <c r="B232"/>
      <c r="C232" s="76"/>
    </row>
    <row r="233" spans="2:3" x14ac:dyDescent="0.25">
      <c r="B233"/>
      <c r="C233" s="76"/>
    </row>
    <row r="234" spans="2:3" x14ac:dyDescent="0.25">
      <c r="B234"/>
      <c r="C234" s="76"/>
    </row>
    <row r="235" spans="2:3" x14ac:dyDescent="0.25">
      <c r="B235"/>
      <c r="C235" s="76"/>
    </row>
    <row r="236" spans="2:3" x14ac:dyDescent="0.25">
      <c r="B236"/>
      <c r="C236" s="76"/>
    </row>
    <row r="237" spans="2:3" x14ac:dyDescent="0.25">
      <c r="B237"/>
      <c r="C237" s="76"/>
    </row>
    <row r="238" spans="2:3" x14ac:dyDescent="0.25">
      <c r="B238"/>
      <c r="C238" s="76"/>
    </row>
    <row r="239" spans="2:3" x14ac:dyDescent="0.25">
      <c r="B239"/>
      <c r="C239" s="76"/>
    </row>
    <row r="240" spans="2:3" x14ac:dyDescent="0.25">
      <c r="B240"/>
      <c r="C240" s="76"/>
    </row>
    <row r="241" spans="2:3" x14ac:dyDescent="0.25">
      <c r="B241"/>
      <c r="C241" s="76"/>
    </row>
    <row r="242" spans="2:3" x14ac:dyDescent="0.25">
      <c r="B242"/>
      <c r="C242" s="76"/>
    </row>
    <row r="243" spans="2:3" x14ac:dyDescent="0.25">
      <c r="B243"/>
      <c r="C243" s="76"/>
    </row>
    <row r="244" spans="2:3" x14ac:dyDescent="0.25">
      <c r="B244"/>
      <c r="C244" s="76"/>
    </row>
    <row r="245" spans="2:3" x14ac:dyDescent="0.25">
      <c r="B245"/>
      <c r="C245" s="76"/>
    </row>
    <row r="246" spans="2:3" x14ac:dyDescent="0.25">
      <c r="B246"/>
      <c r="C246" s="76"/>
    </row>
    <row r="247" spans="2:3" x14ac:dyDescent="0.25">
      <c r="B247"/>
      <c r="C247" s="76"/>
    </row>
    <row r="248" spans="2:3" x14ac:dyDescent="0.25">
      <c r="B248"/>
      <c r="C248" s="76"/>
    </row>
    <row r="249" spans="2:3" x14ac:dyDescent="0.25">
      <c r="B249"/>
      <c r="C249" s="76"/>
    </row>
    <row r="250" spans="2:3" x14ac:dyDescent="0.25">
      <c r="B250"/>
      <c r="C250" s="76"/>
    </row>
    <row r="251" spans="2:3" x14ac:dyDescent="0.25">
      <c r="B251"/>
      <c r="C251" s="76"/>
    </row>
    <row r="252" spans="2:3" x14ac:dyDescent="0.25">
      <c r="B252"/>
      <c r="C252" s="76"/>
    </row>
    <row r="253" spans="2:3" x14ac:dyDescent="0.25">
      <c r="B253"/>
      <c r="C253" s="76"/>
    </row>
    <row r="254" spans="2:3" x14ac:dyDescent="0.25">
      <c r="B254"/>
      <c r="C254" s="76"/>
    </row>
    <row r="255" spans="2:3" x14ac:dyDescent="0.25">
      <c r="B255"/>
      <c r="C255" s="76"/>
    </row>
    <row r="256" spans="2:3" x14ac:dyDescent="0.25">
      <c r="B256"/>
      <c r="C256" s="76"/>
    </row>
    <row r="257" spans="2:3" x14ac:dyDescent="0.25">
      <c r="B257"/>
      <c r="C257" s="76"/>
    </row>
    <row r="258" spans="2:3" x14ac:dyDescent="0.25">
      <c r="B258"/>
      <c r="C258" s="76"/>
    </row>
    <row r="259" spans="2:3" x14ac:dyDescent="0.25">
      <c r="B259"/>
      <c r="C259" s="76"/>
    </row>
    <row r="260" spans="2:3" x14ac:dyDescent="0.25">
      <c r="B260"/>
      <c r="C260" s="76"/>
    </row>
    <row r="261" spans="2:3" x14ac:dyDescent="0.25">
      <c r="B261"/>
      <c r="C261" s="76"/>
    </row>
    <row r="262" spans="2:3" x14ac:dyDescent="0.25">
      <c r="B262"/>
      <c r="C262" s="76"/>
    </row>
    <row r="263" spans="2:3" x14ac:dyDescent="0.25">
      <c r="B263"/>
      <c r="C263" s="76"/>
    </row>
    <row r="264" spans="2:3" x14ac:dyDescent="0.25">
      <c r="B264"/>
      <c r="C264" s="76"/>
    </row>
    <row r="265" spans="2:3" x14ac:dyDescent="0.25">
      <c r="B265"/>
      <c r="C265" s="76"/>
    </row>
    <row r="266" spans="2:3" x14ac:dyDescent="0.25">
      <c r="B266"/>
      <c r="C266" s="76"/>
    </row>
    <row r="267" spans="2:3" x14ac:dyDescent="0.25">
      <c r="B267"/>
      <c r="C267" s="76"/>
    </row>
    <row r="268" spans="2:3" x14ac:dyDescent="0.25">
      <c r="B268"/>
      <c r="C268" s="76"/>
    </row>
    <row r="269" spans="2:3" x14ac:dyDescent="0.25">
      <c r="B269"/>
      <c r="C269" s="76"/>
    </row>
    <row r="270" spans="2:3" x14ac:dyDescent="0.25">
      <c r="B270"/>
      <c r="C270" s="76"/>
    </row>
    <row r="271" spans="2:3" x14ac:dyDescent="0.25">
      <c r="B271"/>
      <c r="C271" s="76"/>
    </row>
    <row r="272" spans="2:3" x14ac:dyDescent="0.25">
      <c r="B272"/>
      <c r="C272" s="76"/>
    </row>
    <row r="273" spans="2:3" x14ac:dyDescent="0.25">
      <c r="B273"/>
      <c r="C273" s="76"/>
    </row>
    <row r="274" spans="2:3" x14ac:dyDescent="0.25">
      <c r="B274"/>
      <c r="C274" s="76"/>
    </row>
    <row r="275" spans="2:3" x14ac:dyDescent="0.25">
      <c r="B275"/>
      <c r="C275" s="76"/>
    </row>
    <row r="276" spans="2:3" x14ac:dyDescent="0.25">
      <c r="B276"/>
      <c r="C276" s="76"/>
    </row>
    <row r="277" spans="2:3" x14ac:dyDescent="0.25">
      <c r="B277"/>
      <c r="C277" s="76"/>
    </row>
    <row r="278" spans="2:3" x14ac:dyDescent="0.25">
      <c r="B278"/>
      <c r="C278" s="76"/>
    </row>
    <row r="279" spans="2:3" x14ac:dyDescent="0.25">
      <c r="B279"/>
      <c r="C279" s="76"/>
    </row>
    <row r="280" spans="2:3" x14ac:dyDescent="0.25">
      <c r="B280"/>
      <c r="C280" s="76"/>
    </row>
    <row r="281" spans="2:3" x14ac:dyDescent="0.25">
      <c r="B281"/>
      <c r="C281" s="76"/>
    </row>
    <row r="282" spans="2:3" x14ac:dyDescent="0.25">
      <c r="B282"/>
      <c r="C282" s="76"/>
    </row>
    <row r="283" spans="2:3" x14ac:dyDescent="0.25">
      <c r="B283"/>
      <c r="C283" s="76"/>
    </row>
    <row r="284" spans="2:3" x14ac:dyDescent="0.25">
      <c r="B284"/>
      <c r="C284" s="76"/>
    </row>
    <row r="285" spans="2:3" x14ac:dyDescent="0.25">
      <c r="B285"/>
      <c r="C285" s="76"/>
    </row>
    <row r="286" spans="2:3" x14ac:dyDescent="0.25">
      <c r="B286"/>
      <c r="C286" s="76"/>
    </row>
    <row r="287" spans="2:3" x14ac:dyDescent="0.25">
      <c r="B287"/>
      <c r="C287" s="76"/>
    </row>
    <row r="288" spans="2:3" x14ac:dyDescent="0.25">
      <c r="B288"/>
      <c r="C288" s="76"/>
    </row>
    <row r="289" spans="2:3" x14ac:dyDescent="0.25">
      <c r="B289"/>
      <c r="C289" s="76"/>
    </row>
    <row r="290" spans="2:3" x14ac:dyDescent="0.25">
      <c r="B290"/>
      <c r="C290" s="76"/>
    </row>
    <row r="291" spans="2:3" x14ac:dyDescent="0.25">
      <c r="B291"/>
      <c r="C291" s="76"/>
    </row>
    <row r="292" spans="2:3" x14ac:dyDescent="0.25">
      <c r="B292"/>
      <c r="C292" s="76"/>
    </row>
    <row r="293" spans="2:3" x14ac:dyDescent="0.25">
      <c r="B293"/>
      <c r="C293" s="76"/>
    </row>
    <row r="294" spans="2:3" x14ac:dyDescent="0.25">
      <c r="B294"/>
      <c r="C294" s="76"/>
    </row>
    <row r="295" spans="2:3" x14ac:dyDescent="0.25">
      <c r="B295"/>
      <c r="C295" s="76"/>
    </row>
    <row r="296" spans="2:3" x14ac:dyDescent="0.25">
      <c r="B296"/>
      <c r="C296" s="76"/>
    </row>
    <row r="297" spans="2:3" x14ac:dyDescent="0.25">
      <c r="B297"/>
      <c r="C297" s="76"/>
    </row>
    <row r="298" spans="2:3" x14ac:dyDescent="0.25">
      <c r="B298"/>
      <c r="C298" s="76"/>
    </row>
    <row r="299" spans="2:3" x14ac:dyDescent="0.25">
      <c r="B299"/>
      <c r="C299" s="76"/>
    </row>
    <row r="300" spans="2:3" x14ac:dyDescent="0.25">
      <c r="B300"/>
      <c r="C300" s="76"/>
    </row>
    <row r="301" spans="2:3" x14ac:dyDescent="0.25">
      <c r="B301"/>
      <c r="C301" s="76"/>
    </row>
    <row r="302" spans="2:3" x14ac:dyDescent="0.25">
      <c r="B302"/>
      <c r="C302" s="76"/>
    </row>
    <row r="303" spans="2:3" x14ac:dyDescent="0.25">
      <c r="B303"/>
      <c r="C303" s="76"/>
    </row>
    <row r="304" spans="2:3" x14ac:dyDescent="0.25">
      <c r="B304"/>
      <c r="C304" s="76"/>
    </row>
    <row r="305" spans="2:3" x14ac:dyDescent="0.25">
      <c r="B305"/>
      <c r="C305" s="76"/>
    </row>
    <row r="306" spans="2:3" x14ac:dyDescent="0.25">
      <c r="B306"/>
      <c r="C306" s="76"/>
    </row>
    <row r="307" spans="2:3" x14ac:dyDescent="0.25">
      <c r="B307"/>
      <c r="C307" s="76"/>
    </row>
    <row r="308" spans="2:3" x14ac:dyDescent="0.25">
      <c r="B308"/>
      <c r="C308" s="76"/>
    </row>
    <row r="309" spans="2:3" x14ac:dyDescent="0.25">
      <c r="B309"/>
      <c r="C309" s="76"/>
    </row>
    <row r="310" spans="2:3" x14ac:dyDescent="0.25">
      <c r="B310"/>
      <c r="C310" s="76"/>
    </row>
    <row r="311" spans="2:3" x14ac:dyDescent="0.25">
      <c r="B311"/>
      <c r="C311" s="76"/>
    </row>
    <row r="312" spans="2:3" x14ac:dyDescent="0.25">
      <c r="B312"/>
      <c r="C312" s="76"/>
    </row>
    <row r="313" spans="2:3" x14ac:dyDescent="0.25">
      <c r="B313"/>
      <c r="C313" s="76"/>
    </row>
    <row r="314" spans="2:3" x14ac:dyDescent="0.25">
      <c r="B314"/>
      <c r="C314" s="76"/>
    </row>
    <row r="315" spans="2:3" x14ac:dyDescent="0.25">
      <c r="B315"/>
      <c r="C315" s="76"/>
    </row>
    <row r="316" spans="2:3" x14ac:dyDescent="0.25">
      <c r="B316"/>
      <c r="C316" s="76"/>
    </row>
    <row r="317" spans="2:3" x14ac:dyDescent="0.25">
      <c r="B317"/>
      <c r="C317" s="76"/>
    </row>
    <row r="318" spans="2:3" x14ac:dyDescent="0.25">
      <c r="B318"/>
      <c r="C318" s="76"/>
    </row>
    <row r="319" spans="2:3" x14ac:dyDescent="0.25">
      <c r="B319"/>
      <c r="C319" s="76"/>
    </row>
    <row r="320" spans="2:3" x14ac:dyDescent="0.25">
      <c r="B320"/>
      <c r="C320" s="76"/>
    </row>
    <row r="321" spans="2:3" x14ac:dyDescent="0.25">
      <c r="B321"/>
      <c r="C321" s="76"/>
    </row>
    <row r="322" spans="2:3" x14ac:dyDescent="0.25">
      <c r="B322"/>
      <c r="C322" s="76"/>
    </row>
    <row r="323" spans="2:3" x14ac:dyDescent="0.25">
      <c r="B323"/>
      <c r="C323" s="76"/>
    </row>
    <row r="324" spans="2:3" x14ac:dyDescent="0.25">
      <c r="B324"/>
      <c r="C324" s="76"/>
    </row>
    <row r="325" spans="2:3" x14ac:dyDescent="0.25">
      <c r="B325"/>
      <c r="C325" s="76"/>
    </row>
    <row r="326" spans="2:3" x14ac:dyDescent="0.25">
      <c r="B326"/>
      <c r="C326" s="76"/>
    </row>
    <row r="327" spans="2:3" x14ac:dyDescent="0.25">
      <c r="B327"/>
      <c r="C327" s="76"/>
    </row>
    <row r="328" spans="2:3" x14ac:dyDescent="0.25">
      <c r="B328"/>
      <c r="C328" s="76"/>
    </row>
    <row r="329" spans="2:3" x14ac:dyDescent="0.25">
      <c r="B329"/>
      <c r="C329" s="76"/>
    </row>
    <row r="330" spans="2:3" x14ac:dyDescent="0.25">
      <c r="B330"/>
      <c r="C330" s="76"/>
    </row>
    <row r="331" spans="2:3" x14ac:dyDescent="0.25">
      <c r="B331"/>
      <c r="C331" s="76"/>
    </row>
    <row r="332" spans="2:3" x14ac:dyDescent="0.25">
      <c r="B332"/>
      <c r="C332" s="76"/>
    </row>
    <row r="333" spans="2:3" x14ac:dyDescent="0.25">
      <c r="B333"/>
      <c r="C333" s="76"/>
    </row>
    <row r="334" spans="2:3" x14ac:dyDescent="0.25">
      <c r="B334"/>
      <c r="C334" s="76"/>
    </row>
    <row r="335" spans="2:3" x14ac:dyDescent="0.25">
      <c r="B335"/>
      <c r="C335" s="76"/>
    </row>
    <row r="336" spans="2:3" x14ac:dyDescent="0.25">
      <c r="B336"/>
      <c r="C336" s="76"/>
    </row>
    <row r="337" spans="2:3" x14ac:dyDescent="0.25">
      <c r="B337"/>
      <c r="C337" s="76"/>
    </row>
    <row r="338" spans="2:3" x14ac:dyDescent="0.25">
      <c r="B338"/>
      <c r="C338" s="76"/>
    </row>
    <row r="339" spans="2:3" x14ac:dyDescent="0.25">
      <c r="B339"/>
      <c r="C339" s="76"/>
    </row>
    <row r="340" spans="2:3" x14ac:dyDescent="0.25">
      <c r="B340"/>
      <c r="C340" s="76"/>
    </row>
    <row r="341" spans="2:3" x14ac:dyDescent="0.25">
      <c r="B341"/>
      <c r="C341" s="76"/>
    </row>
    <row r="342" spans="2:3" x14ac:dyDescent="0.25">
      <c r="B342"/>
      <c r="C342" s="76"/>
    </row>
    <row r="343" spans="2:3" x14ac:dyDescent="0.25">
      <c r="B343"/>
      <c r="C343" s="76"/>
    </row>
    <row r="344" spans="2:3" x14ac:dyDescent="0.25">
      <c r="B344"/>
      <c r="C344" s="76"/>
    </row>
    <row r="345" spans="2:3" x14ac:dyDescent="0.25">
      <c r="B345"/>
      <c r="C345" s="76"/>
    </row>
    <row r="346" spans="2:3" x14ac:dyDescent="0.25">
      <c r="B346"/>
      <c r="C346" s="76"/>
    </row>
    <row r="347" spans="2:3" x14ac:dyDescent="0.25">
      <c r="B347"/>
      <c r="C347" s="76"/>
    </row>
    <row r="348" spans="2:3" x14ac:dyDescent="0.25">
      <c r="B348"/>
      <c r="C348" s="76"/>
    </row>
    <row r="349" spans="2:3" x14ac:dyDescent="0.25">
      <c r="B349"/>
      <c r="C349" s="76"/>
    </row>
    <row r="350" spans="2:3" x14ac:dyDescent="0.25">
      <c r="B350"/>
      <c r="C350" s="76"/>
    </row>
    <row r="351" spans="2:3" x14ac:dyDescent="0.25">
      <c r="B351"/>
      <c r="C351" s="76"/>
    </row>
    <row r="352" spans="2:3" x14ac:dyDescent="0.25">
      <c r="B352"/>
      <c r="C352" s="76"/>
    </row>
    <row r="353" spans="2:3" x14ac:dyDescent="0.25">
      <c r="B353"/>
      <c r="C353" s="76"/>
    </row>
    <row r="354" spans="2:3" x14ac:dyDescent="0.25">
      <c r="B354"/>
      <c r="C354" s="76"/>
    </row>
    <row r="355" spans="2:3" x14ac:dyDescent="0.25">
      <c r="B355"/>
      <c r="C355" s="76"/>
    </row>
    <row r="356" spans="2:3" x14ac:dyDescent="0.25">
      <c r="B356"/>
      <c r="C356" s="76"/>
    </row>
    <row r="357" spans="2:3" x14ac:dyDescent="0.25">
      <c r="B357"/>
      <c r="C357" s="76"/>
    </row>
    <row r="358" spans="2:3" x14ac:dyDescent="0.25">
      <c r="B358"/>
      <c r="C358" s="76"/>
    </row>
    <row r="359" spans="2:3" x14ac:dyDescent="0.25">
      <c r="B359"/>
      <c r="C359" s="76"/>
    </row>
    <row r="360" spans="2:3" x14ac:dyDescent="0.25">
      <c r="B360"/>
      <c r="C360" s="76"/>
    </row>
    <row r="361" spans="2:3" x14ac:dyDescent="0.25">
      <c r="B361"/>
      <c r="C361" s="76"/>
    </row>
    <row r="362" spans="2:3" x14ac:dyDescent="0.25">
      <c r="B362"/>
      <c r="C362" s="76"/>
    </row>
    <row r="363" spans="2:3" x14ac:dyDescent="0.25">
      <c r="B363"/>
      <c r="C363" s="76"/>
    </row>
    <row r="364" spans="2:3" x14ac:dyDescent="0.25">
      <c r="B364"/>
      <c r="C364" s="76"/>
    </row>
    <row r="365" spans="2:3" x14ac:dyDescent="0.25">
      <c r="B365"/>
      <c r="C365" s="76"/>
    </row>
    <row r="366" spans="2:3" x14ac:dyDescent="0.25">
      <c r="B366"/>
      <c r="C366" s="76"/>
    </row>
    <row r="367" spans="2:3" x14ac:dyDescent="0.25">
      <c r="B367"/>
      <c r="C367" s="76"/>
    </row>
    <row r="368" spans="2:3" x14ac:dyDescent="0.25">
      <c r="B368"/>
      <c r="C368" s="76"/>
    </row>
    <row r="369" spans="2:3" x14ac:dyDescent="0.25">
      <c r="B369"/>
      <c r="C369" s="76"/>
    </row>
    <row r="370" spans="2:3" x14ac:dyDescent="0.25">
      <c r="B370"/>
      <c r="C370" s="76"/>
    </row>
    <row r="371" spans="2:3" x14ac:dyDescent="0.25">
      <c r="B371"/>
      <c r="C371" s="76"/>
    </row>
    <row r="372" spans="2:3" x14ac:dyDescent="0.25">
      <c r="B372"/>
      <c r="C372" s="76"/>
    </row>
    <row r="373" spans="2:3" x14ac:dyDescent="0.25">
      <c r="B373"/>
      <c r="C373" s="76"/>
    </row>
    <row r="374" spans="2:3" x14ac:dyDescent="0.25">
      <c r="B374"/>
      <c r="C374" s="76"/>
    </row>
    <row r="375" spans="2:3" x14ac:dyDescent="0.25">
      <c r="B375"/>
      <c r="C375" s="76"/>
    </row>
    <row r="376" spans="2:3" x14ac:dyDescent="0.25">
      <c r="B376"/>
      <c r="C376" s="76"/>
    </row>
    <row r="377" spans="2:3" x14ac:dyDescent="0.25">
      <c r="B377"/>
      <c r="C377" s="76"/>
    </row>
    <row r="378" spans="2:3" x14ac:dyDescent="0.25">
      <c r="B378"/>
      <c r="C378" s="76"/>
    </row>
    <row r="379" spans="2:3" x14ac:dyDescent="0.25">
      <c r="B379"/>
      <c r="C379" s="76"/>
    </row>
    <row r="380" spans="2:3" x14ac:dyDescent="0.25">
      <c r="B380"/>
      <c r="C380" s="76"/>
    </row>
    <row r="381" spans="2:3" x14ac:dyDescent="0.25">
      <c r="B381"/>
      <c r="C381" s="76"/>
    </row>
    <row r="382" spans="2:3" x14ac:dyDescent="0.25">
      <c r="B382"/>
      <c r="C382" s="76"/>
    </row>
    <row r="383" spans="2:3" x14ac:dyDescent="0.25">
      <c r="B383"/>
      <c r="C383" s="76"/>
    </row>
    <row r="384" spans="2:3" x14ac:dyDescent="0.25">
      <c r="B384"/>
      <c r="C384" s="76"/>
    </row>
    <row r="385" spans="2:3" x14ac:dyDescent="0.25">
      <c r="B385"/>
      <c r="C385" s="76"/>
    </row>
    <row r="386" spans="2:3" x14ac:dyDescent="0.25">
      <c r="B386"/>
      <c r="C386" s="76"/>
    </row>
    <row r="387" spans="2:3" x14ac:dyDescent="0.25">
      <c r="B387"/>
      <c r="C387" s="76"/>
    </row>
    <row r="388" spans="2:3" x14ac:dyDescent="0.25">
      <c r="B388"/>
      <c r="C388" s="76"/>
    </row>
    <row r="389" spans="2:3" x14ac:dyDescent="0.25">
      <c r="B389"/>
      <c r="C389" s="76"/>
    </row>
    <row r="390" spans="2:3" x14ac:dyDescent="0.25">
      <c r="B390"/>
      <c r="C390" s="76"/>
    </row>
    <row r="391" spans="2:3" x14ac:dyDescent="0.25">
      <c r="B391"/>
      <c r="C391" s="76"/>
    </row>
    <row r="392" spans="2:3" x14ac:dyDescent="0.25">
      <c r="B392"/>
      <c r="C392" s="76"/>
    </row>
    <row r="393" spans="2:3" x14ac:dyDescent="0.25">
      <c r="B393"/>
      <c r="C393" s="76"/>
    </row>
    <row r="394" spans="2:3" x14ac:dyDescent="0.25">
      <c r="B394"/>
      <c r="C394" s="76"/>
    </row>
    <row r="395" spans="2:3" x14ac:dyDescent="0.25">
      <c r="B395"/>
      <c r="C395" s="76"/>
    </row>
    <row r="396" spans="2:3" x14ac:dyDescent="0.25">
      <c r="B396"/>
      <c r="C396" s="76"/>
    </row>
    <row r="397" spans="2:3" x14ac:dyDescent="0.25">
      <c r="B397"/>
      <c r="C397" s="76"/>
    </row>
    <row r="398" spans="2:3" x14ac:dyDescent="0.25">
      <c r="B398"/>
      <c r="C398" s="76"/>
    </row>
    <row r="399" spans="2:3" x14ac:dyDescent="0.25">
      <c r="B399"/>
      <c r="C399" s="76"/>
    </row>
    <row r="400" spans="2:3" x14ac:dyDescent="0.25">
      <c r="B400"/>
      <c r="C400" s="76"/>
    </row>
    <row r="401" spans="2:3" x14ac:dyDescent="0.25">
      <c r="B401"/>
      <c r="C401" s="76"/>
    </row>
    <row r="402" spans="2:3" x14ac:dyDescent="0.25">
      <c r="B402"/>
      <c r="C402" s="76"/>
    </row>
    <row r="403" spans="2:3" x14ac:dyDescent="0.25">
      <c r="B403"/>
      <c r="C403" s="76"/>
    </row>
    <row r="404" spans="2:3" x14ac:dyDescent="0.25">
      <c r="B404"/>
      <c r="C404" s="76"/>
    </row>
    <row r="405" spans="2:3" x14ac:dyDescent="0.25">
      <c r="B405"/>
      <c r="C405" s="76"/>
    </row>
    <row r="406" spans="2:3" x14ac:dyDescent="0.25">
      <c r="B406"/>
      <c r="C406" s="76"/>
    </row>
    <row r="407" spans="2:3" x14ac:dyDescent="0.25">
      <c r="B407"/>
      <c r="C407" s="76"/>
    </row>
    <row r="408" spans="2:3" x14ac:dyDescent="0.25">
      <c r="B408"/>
      <c r="C408" s="76"/>
    </row>
    <row r="409" spans="2:3" x14ac:dyDescent="0.25">
      <c r="B409"/>
      <c r="C409" s="76"/>
    </row>
    <row r="410" spans="2:3" x14ac:dyDescent="0.25">
      <c r="B410"/>
      <c r="C410" s="76"/>
    </row>
    <row r="411" spans="2:3" x14ac:dyDescent="0.25">
      <c r="B411"/>
      <c r="C411" s="76"/>
    </row>
    <row r="412" spans="2:3" x14ac:dyDescent="0.25">
      <c r="B412"/>
      <c r="C412" s="76"/>
    </row>
    <row r="413" spans="2:3" x14ac:dyDescent="0.25">
      <c r="B413"/>
      <c r="C413" s="76"/>
    </row>
    <row r="414" spans="2:3" x14ac:dyDescent="0.25">
      <c r="B414"/>
      <c r="C414" s="76"/>
    </row>
    <row r="415" spans="2:3" x14ac:dyDescent="0.25">
      <c r="B415"/>
      <c r="C415" s="76"/>
    </row>
    <row r="416" spans="2:3" x14ac:dyDescent="0.25">
      <c r="B416"/>
      <c r="C416" s="76"/>
    </row>
    <row r="417" spans="2:3" x14ac:dyDescent="0.25">
      <c r="B417"/>
      <c r="C417" s="76"/>
    </row>
    <row r="418" spans="2:3" x14ac:dyDescent="0.25">
      <c r="B418"/>
      <c r="C418" s="76"/>
    </row>
    <row r="419" spans="2:3" x14ac:dyDescent="0.25">
      <c r="B419"/>
      <c r="C419" s="76"/>
    </row>
    <row r="420" spans="2:3" x14ac:dyDescent="0.25">
      <c r="B420"/>
      <c r="C420" s="76"/>
    </row>
    <row r="421" spans="2:3" x14ac:dyDescent="0.25">
      <c r="B421"/>
      <c r="C421" s="76"/>
    </row>
    <row r="422" spans="2:3" x14ac:dyDescent="0.25">
      <c r="B422"/>
      <c r="C422" s="76"/>
    </row>
    <row r="423" spans="2:3" x14ac:dyDescent="0.25">
      <c r="B423"/>
      <c r="C423" s="76"/>
    </row>
    <row r="424" spans="2:3" x14ac:dyDescent="0.25">
      <c r="B424"/>
      <c r="C424" s="76"/>
    </row>
    <row r="425" spans="2:3" x14ac:dyDescent="0.25">
      <c r="B425"/>
      <c r="C425" s="76"/>
    </row>
    <row r="426" spans="2:3" x14ac:dyDescent="0.25">
      <c r="B426"/>
      <c r="C426" s="76"/>
    </row>
    <row r="427" spans="2:3" x14ac:dyDescent="0.25">
      <c r="B427"/>
      <c r="C427" s="76"/>
    </row>
    <row r="428" spans="2:3" x14ac:dyDescent="0.25">
      <c r="B428"/>
      <c r="C428" s="76"/>
    </row>
    <row r="429" spans="2:3" x14ac:dyDescent="0.25">
      <c r="B429"/>
      <c r="C429" s="76"/>
    </row>
    <row r="430" spans="2:3" x14ac:dyDescent="0.25">
      <c r="B430"/>
      <c r="C430" s="76"/>
    </row>
    <row r="431" spans="2:3" x14ac:dyDescent="0.25">
      <c r="B431"/>
      <c r="C431" s="76"/>
    </row>
    <row r="432" spans="2:3" x14ac:dyDescent="0.25">
      <c r="B432"/>
      <c r="C432" s="76"/>
    </row>
    <row r="433" spans="2:3" x14ac:dyDescent="0.25">
      <c r="B433"/>
      <c r="C433" s="76"/>
    </row>
    <row r="434" spans="2:3" x14ac:dyDescent="0.25">
      <c r="B434"/>
      <c r="C434" s="76"/>
    </row>
    <row r="435" spans="2:3" x14ac:dyDescent="0.25">
      <c r="B435"/>
      <c r="C435" s="76"/>
    </row>
    <row r="436" spans="2:3" x14ac:dyDescent="0.25">
      <c r="B436"/>
      <c r="C436" s="76"/>
    </row>
    <row r="437" spans="2:3" x14ac:dyDescent="0.25">
      <c r="B437"/>
      <c r="C437" s="76"/>
    </row>
    <row r="438" spans="2:3" x14ac:dyDescent="0.25">
      <c r="B438"/>
      <c r="C438" s="76"/>
    </row>
    <row r="439" spans="2:3" x14ac:dyDescent="0.25">
      <c r="B439"/>
      <c r="C439" s="76"/>
    </row>
    <row r="440" spans="2:3" x14ac:dyDescent="0.25">
      <c r="B440"/>
      <c r="C440" s="76"/>
    </row>
    <row r="441" spans="2:3" x14ac:dyDescent="0.25">
      <c r="B441"/>
      <c r="C441" s="76"/>
    </row>
    <row r="442" spans="2:3" x14ac:dyDescent="0.25">
      <c r="B442"/>
      <c r="C442" s="76"/>
    </row>
    <row r="443" spans="2:3" x14ac:dyDescent="0.25">
      <c r="B443"/>
      <c r="C443" s="76"/>
    </row>
    <row r="444" spans="2:3" x14ac:dyDescent="0.25">
      <c r="B444"/>
      <c r="C444" s="76"/>
    </row>
    <row r="445" spans="2:3" x14ac:dyDescent="0.25">
      <c r="B445"/>
      <c r="C445" s="76"/>
    </row>
    <row r="446" spans="2:3" x14ac:dyDescent="0.25">
      <c r="B446"/>
      <c r="C446" s="76"/>
    </row>
    <row r="447" spans="2:3" x14ac:dyDescent="0.25">
      <c r="B447"/>
      <c r="C447" s="76"/>
    </row>
    <row r="448" spans="2:3" x14ac:dyDescent="0.25">
      <c r="B448"/>
      <c r="C448" s="76"/>
    </row>
    <row r="449" spans="2:3" x14ac:dyDescent="0.25">
      <c r="B449"/>
      <c r="C449" s="76"/>
    </row>
    <row r="450" spans="2:3" x14ac:dyDescent="0.25">
      <c r="B450"/>
      <c r="C450" s="76"/>
    </row>
    <row r="451" spans="2:3" x14ac:dyDescent="0.25">
      <c r="B451"/>
      <c r="C451" s="76"/>
    </row>
    <row r="452" spans="2:3" x14ac:dyDescent="0.25">
      <c r="B452"/>
      <c r="C452" s="76"/>
    </row>
    <row r="453" spans="2:3" x14ac:dyDescent="0.25">
      <c r="B453"/>
      <c r="C453" s="76"/>
    </row>
    <row r="454" spans="2:3" x14ac:dyDescent="0.25">
      <c r="B454"/>
      <c r="C454" s="76"/>
    </row>
    <row r="455" spans="2:3" x14ac:dyDescent="0.25">
      <c r="B455"/>
      <c r="C455" s="76"/>
    </row>
    <row r="456" spans="2:3" x14ac:dyDescent="0.25">
      <c r="B456"/>
      <c r="C456" s="76"/>
    </row>
    <row r="457" spans="2:3" x14ac:dyDescent="0.25">
      <c r="B457"/>
      <c r="C457" s="76"/>
    </row>
    <row r="458" spans="2:3" x14ac:dyDescent="0.25">
      <c r="B458"/>
      <c r="C458" s="76"/>
    </row>
    <row r="459" spans="2:3" x14ac:dyDescent="0.25">
      <c r="B459"/>
      <c r="C459" s="76"/>
    </row>
    <row r="460" spans="2:3" x14ac:dyDescent="0.25">
      <c r="B460"/>
      <c r="C460" s="76"/>
    </row>
    <row r="461" spans="2:3" x14ac:dyDescent="0.25">
      <c r="B461"/>
      <c r="C461" s="76"/>
    </row>
    <row r="462" spans="2:3" x14ac:dyDescent="0.25">
      <c r="B462"/>
      <c r="C462" s="76"/>
    </row>
    <row r="463" spans="2:3" x14ac:dyDescent="0.25">
      <c r="B463"/>
      <c r="C463" s="76"/>
    </row>
    <row r="464" spans="2:3" x14ac:dyDescent="0.25">
      <c r="B464"/>
      <c r="C464" s="76"/>
    </row>
    <row r="465" spans="2:3" x14ac:dyDescent="0.25">
      <c r="B465"/>
      <c r="C465" s="76"/>
    </row>
    <row r="466" spans="2:3" x14ac:dyDescent="0.25">
      <c r="B466"/>
      <c r="C466" s="76"/>
    </row>
    <row r="467" spans="2:3" x14ac:dyDescent="0.25">
      <c r="B467"/>
      <c r="C467" s="76"/>
    </row>
    <row r="468" spans="2:3" x14ac:dyDescent="0.25">
      <c r="B468"/>
      <c r="C468" s="76"/>
    </row>
    <row r="469" spans="2:3" x14ac:dyDescent="0.25">
      <c r="B469"/>
      <c r="C469" s="76"/>
    </row>
    <row r="470" spans="2:3" x14ac:dyDescent="0.25">
      <c r="B470"/>
      <c r="C470" s="76"/>
    </row>
    <row r="471" spans="2:3" x14ac:dyDescent="0.25">
      <c r="B471"/>
      <c r="C471" s="76"/>
    </row>
    <row r="472" spans="2:3" x14ac:dyDescent="0.25">
      <c r="B472"/>
      <c r="C472" s="76"/>
    </row>
    <row r="473" spans="2:3" x14ac:dyDescent="0.25">
      <c r="B473"/>
      <c r="C473" s="76"/>
    </row>
    <row r="474" spans="2:3" x14ac:dyDescent="0.25">
      <c r="B474"/>
      <c r="C474" s="76"/>
    </row>
    <row r="475" spans="2:3" x14ac:dyDescent="0.25">
      <c r="B475"/>
      <c r="C475" s="76"/>
    </row>
    <row r="476" spans="2:3" x14ac:dyDescent="0.25">
      <c r="B476"/>
      <c r="C476" s="76"/>
    </row>
    <row r="477" spans="2:3" x14ac:dyDescent="0.25">
      <c r="B477"/>
      <c r="C477" s="76"/>
    </row>
    <row r="478" spans="2:3" x14ac:dyDescent="0.25">
      <c r="B478"/>
      <c r="C478" s="76"/>
    </row>
    <row r="479" spans="2:3" x14ac:dyDescent="0.25">
      <c r="B479"/>
      <c r="C479" s="76"/>
    </row>
    <row r="480" spans="2:3" x14ac:dyDescent="0.25">
      <c r="B480"/>
      <c r="C480" s="76"/>
    </row>
    <row r="481" spans="2:3" x14ac:dyDescent="0.25">
      <c r="B481"/>
      <c r="C481" s="76"/>
    </row>
    <row r="482" spans="2:3" x14ac:dyDescent="0.25">
      <c r="B482"/>
      <c r="C482" s="76"/>
    </row>
    <row r="483" spans="2:3" x14ac:dyDescent="0.25">
      <c r="B483"/>
      <c r="C483" s="76"/>
    </row>
    <row r="484" spans="2:3" x14ac:dyDescent="0.25">
      <c r="B484"/>
      <c r="C484" s="76"/>
    </row>
    <row r="485" spans="2:3" x14ac:dyDescent="0.25">
      <c r="B485"/>
      <c r="C485" s="76"/>
    </row>
    <row r="486" spans="2:3" x14ac:dyDescent="0.25">
      <c r="B486"/>
      <c r="C486" s="76"/>
    </row>
    <row r="487" spans="2:3" x14ac:dyDescent="0.25">
      <c r="B487"/>
      <c r="C487" s="76"/>
    </row>
    <row r="488" spans="2:3" x14ac:dyDescent="0.25">
      <c r="B488"/>
      <c r="C488" s="76"/>
    </row>
    <row r="489" spans="2:3" x14ac:dyDescent="0.25">
      <c r="B489"/>
      <c r="C489" s="76"/>
    </row>
    <row r="490" spans="2:3" x14ac:dyDescent="0.25">
      <c r="B490"/>
      <c r="C490" s="76"/>
    </row>
    <row r="491" spans="2:3" x14ac:dyDescent="0.25">
      <c r="B491"/>
      <c r="C491" s="76"/>
    </row>
    <row r="492" spans="2:3" x14ac:dyDescent="0.25">
      <c r="B492"/>
      <c r="C492" s="76"/>
    </row>
    <row r="493" spans="2:3" x14ac:dyDescent="0.25">
      <c r="B493"/>
      <c r="C493" s="76"/>
    </row>
    <row r="494" spans="2:3" x14ac:dyDescent="0.25">
      <c r="B494"/>
      <c r="C494" s="76"/>
    </row>
    <row r="495" spans="2:3" x14ac:dyDescent="0.25">
      <c r="B495"/>
      <c r="C495" s="76"/>
    </row>
    <row r="496" spans="2:3" x14ac:dyDescent="0.25">
      <c r="B496"/>
      <c r="C496" s="76"/>
    </row>
    <row r="497" spans="2:3" x14ac:dyDescent="0.25">
      <c r="B497"/>
      <c r="C497" s="76"/>
    </row>
    <row r="498" spans="2:3" x14ac:dyDescent="0.25">
      <c r="B498"/>
      <c r="C498" s="76"/>
    </row>
    <row r="499" spans="2:3" x14ac:dyDescent="0.25">
      <c r="B499"/>
      <c r="C499" s="76"/>
    </row>
    <row r="500" spans="2:3" x14ac:dyDescent="0.25">
      <c r="B500"/>
      <c r="C500" s="76"/>
    </row>
    <row r="501" spans="2:3" x14ac:dyDescent="0.25">
      <c r="B501"/>
      <c r="C501" s="76"/>
    </row>
    <row r="502" spans="2:3" x14ac:dyDescent="0.25">
      <c r="B502"/>
      <c r="C502" s="76"/>
    </row>
    <row r="503" spans="2:3" x14ac:dyDescent="0.25">
      <c r="B503"/>
      <c r="C503" s="76"/>
    </row>
    <row r="504" spans="2:3" x14ac:dyDescent="0.25">
      <c r="B504"/>
      <c r="C504" s="76"/>
    </row>
    <row r="505" spans="2:3" x14ac:dyDescent="0.25">
      <c r="B505"/>
      <c r="C505" s="76"/>
    </row>
    <row r="506" spans="2:3" x14ac:dyDescent="0.25">
      <c r="B506"/>
      <c r="C506" s="76"/>
    </row>
    <row r="507" spans="2:3" x14ac:dyDescent="0.25">
      <c r="B507"/>
      <c r="C507" s="76"/>
    </row>
    <row r="508" spans="2:3" x14ac:dyDescent="0.25">
      <c r="B508"/>
      <c r="C508" s="76"/>
    </row>
    <row r="509" spans="2:3" x14ac:dyDescent="0.25">
      <c r="B509"/>
      <c r="C509" s="76"/>
    </row>
    <row r="510" spans="2:3" x14ac:dyDescent="0.25">
      <c r="B510"/>
      <c r="C510" s="76"/>
    </row>
    <row r="511" spans="2:3" x14ac:dyDescent="0.25">
      <c r="B511"/>
      <c r="C511" s="76"/>
    </row>
    <row r="512" spans="2:3" x14ac:dyDescent="0.25">
      <c r="B512"/>
      <c r="C512" s="76"/>
    </row>
    <row r="513" spans="2:3" x14ac:dyDescent="0.25">
      <c r="B513"/>
      <c r="C513" s="76"/>
    </row>
    <row r="514" spans="2:3" x14ac:dyDescent="0.25">
      <c r="B514"/>
      <c r="C514" s="76"/>
    </row>
    <row r="515" spans="2:3" x14ac:dyDescent="0.25">
      <c r="B515"/>
      <c r="C515" s="76"/>
    </row>
    <row r="516" spans="2:3" x14ac:dyDescent="0.25">
      <c r="B516"/>
      <c r="C516" s="76"/>
    </row>
    <row r="517" spans="2:3" x14ac:dyDescent="0.25">
      <c r="B517"/>
      <c r="C517" s="76"/>
    </row>
    <row r="518" spans="2:3" x14ac:dyDescent="0.25">
      <c r="B518"/>
      <c r="C518" s="76"/>
    </row>
    <row r="519" spans="2:3" x14ac:dyDescent="0.25">
      <c r="B519"/>
      <c r="C519" s="76"/>
    </row>
    <row r="520" spans="2:3" x14ac:dyDescent="0.25">
      <c r="B520"/>
      <c r="C520" s="76"/>
    </row>
    <row r="521" spans="2:3" x14ac:dyDescent="0.25">
      <c r="B521"/>
      <c r="C521" s="76"/>
    </row>
    <row r="522" spans="2:3" x14ac:dyDescent="0.25">
      <c r="B522"/>
      <c r="C522" s="76"/>
    </row>
    <row r="523" spans="2:3" x14ac:dyDescent="0.25">
      <c r="B523"/>
      <c r="C523" s="76"/>
    </row>
    <row r="524" spans="2:3" x14ac:dyDescent="0.25">
      <c r="B524"/>
      <c r="C524" s="76"/>
    </row>
    <row r="525" spans="2:3" x14ac:dyDescent="0.25">
      <c r="B525"/>
      <c r="C525" s="76"/>
    </row>
    <row r="526" spans="2:3" x14ac:dyDescent="0.25">
      <c r="B526"/>
      <c r="C526" s="76"/>
    </row>
    <row r="527" spans="2:3" x14ac:dyDescent="0.25">
      <c r="B527"/>
      <c r="C527" s="76"/>
    </row>
    <row r="528" spans="2:3" x14ac:dyDescent="0.25">
      <c r="B528"/>
      <c r="C528" s="76"/>
    </row>
    <row r="529" spans="2:3" x14ac:dyDescent="0.25">
      <c r="B529"/>
      <c r="C529" s="76"/>
    </row>
    <row r="530" spans="2:3" x14ac:dyDescent="0.25">
      <c r="B530"/>
      <c r="C530" s="76"/>
    </row>
    <row r="531" spans="2:3" x14ac:dyDescent="0.25">
      <c r="B531"/>
      <c r="C531" s="76"/>
    </row>
    <row r="532" spans="2:3" x14ac:dyDescent="0.25">
      <c r="B532"/>
      <c r="C532" s="76"/>
    </row>
    <row r="533" spans="2:3" x14ac:dyDescent="0.25">
      <c r="B533"/>
      <c r="C533" s="76"/>
    </row>
    <row r="534" spans="2:3" x14ac:dyDescent="0.25">
      <c r="B534"/>
      <c r="C534" s="76"/>
    </row>
    <row r="535" spans="2:3" x14ac:dyDescent="0.25">
      <c r="B535"/>
      <c r="C535" s="76"/>
    </row>
    <row r="536" spans="2:3" x14ac:dyDescent="0.25">
      <c r="B536"/>
      <c r="C536" s="76"/>
    </row>
    <row r="537" spans="2:3" x14ac:dyDescent="0.25">
      <c r="B537"/>
      <c r="C537" s="76"/>
    </row>
    <row r="538" spans="2:3" x14ac:dyDescent="0.25">
      <c r="B538"/>
      <c r="C538" s="76"/>
    </row>
    <row r="539" spans="2:3" x14ac:dyDescent="0.25">
      <c r="B539"/>
      <c r="C539" s="76"/>
    </row>
    <row r="540" spans="2:3" x14ac:dyDescent="0.25">
      <c r="B540"/>
      <c r="C540" s="76"/>
    </row>
    <row r="541" spans="2:3" x14ac:dyDescent="0.25">
      <c r="B541"/>
      <c r="C541" s="76"/>
    </row>
    <row r="542" spans="2:3" x14ac:dyDescent="0.25">
      <c r="B542"/>
      <c r="C542" s="76"/>
    </row>
    <row r="543" spans="2:3" x14ac:dyDescent="0.25">
      <c r="B543"/>
      <c r="C543" s="76"/>
    </row>
    <row r="544" spans="2:3" x14ac:dyDescent="0.25">
      <c r="B544"/>
      <c r="C544" s="76"/>
    </row>
    <row r="545" spans="2:3" x14ac:dyDescent="0.25">
      <c r="B545"/>
      <c r="C545" s="76"/>
    </row>
    <row r="546" spans="2:3" x14ac:dyDescent="0.25">
      <c r="B546"/>
      <c r="C546" s="76"/>
    </row>
    <row r="547" spans="2:3" x14ac:dyDescent="0.25">
      <c r="B547"/>
      <c r="C547" s="76"/>
    </row>
    <row r="548" spans="2:3" x14ac:dyDescent="0.25">
      <c r="B548"/>
      <c r="C548" s="76"/>
    </row>
    <row r="549" spans="2:3" x14ac:dyDescent="0.25">
      <c r="B549"/>
      <c r="C549" s="76"/>
    </row>
    <row r="550" spans="2:3" x14ac:dyDescent="0.25">
      <c r="B550"/>
      <c r="C550" s="76"/>
    </row>
    <row r="551" spans="2:3" x14ac:dyDescent="0.25">
      <c r="B551"/>
      <c r="C551" s="76"/>
    </row>
    <row r="552" spans="2:3" x14ac:dyDescent="0.25">
      <c r="B552"/>
      <c r="C552" s="76"/>
    </row>
    <row r="553" spans="2:3" x14ac:dyDescent="0.25">
      <c r="B553"/>
      <c r="C553" s="76"/>
    </row>
    <row r="554" spans="2:3" x14ac:dyDescent="0.25">
      <c r="B554"/>
      <c r="C554" s="76"/>
    </row>
    <row r="555" spans="2:3" x14ac:dyDescent="0.25">
      <c r="B555"/>
      <c r="C555" s="76"/>
    </row>
    <row r="556" spans="2:3" x14ac:dyDescent="0.25">
      <c r="B556"/>
      <c r="C556" s="76"/>
    </row>
    <row r="557" spans="2:3" x14ac:dyDescent="0.25">
      <c r="B557"/>
      <c r="C557" s="76"/>
    </row>
    <row r="558" spans="2:3" x14ac:dyDescent="0.25">
      <c r="B558"/>
      <c r="C558" s="76"/>
    </row>
    <row r="559" spans="2:3" x14ac:dyDescent="0.25">
      <c r="B559"/>
      <c r="C559" s="76"/>
    </row>
    <row r="560" spans="2:3" x14ac:dyDescent="0.25">
      <c r="B560"/>
      <c r="C560" s="76"/>
    </row>
    <row r="561" spans="2:3" x14ac:dyDescent="0.25">
      <c r="B561"/>
      <c r="C561" s="76"/>
    </row>
    <row r="562" spans="2:3" x14ac:dyDescent="0.25">
      <c r="B562"/>
      <c r="C562" s="76"/>
    </row>
    <row r="563" spans="2:3" x14ac:dyDescent="0.25">
      <c r="B563"/>
      <c r="C563" s="76"/>
    </row>
    <row r="564" spans="2:3" x14ac:dyDescent="0.25">
      <c r="B564"/>
      <c r="C564" s="76"/>
    </row>
    <row r="565" spans="2:3" x14ac:dyDescent="0.25">
      <c r="B565"/>
      <c r="C565" s="76"/>
    </row>
    <row r="566" spans="2:3" x14ac:dyDescent="0.25">
      <c r="B566"/>
      <c r="C566" s="76"/>
    </row>
    <row r="567" spans="2:3" x14ac:dyDescent="0.25">
      <c r="B567"/>
      <c r="C567" s="76"/>
    </row>
    <row r="568" spans="2:3" x14ac:dyDescent="0.25">
      <c r="B568"/>
      <c r="C568" s="76"/>
    </row>
    <row r="569" spans="2:3" x14ac:dyDescent="0.25">
      <c r="B569"/>
      <c r="C569" s="76"/>
    </row>
    <row r="570" spans="2:3" x14ac:dyDescent="0.25">
      <c r="B570"/>
      <c r="C570" s="76"/>
    </row>
    <row r="571" spans="2:3" x14ac:dyDescent="0.25">
      <c r="B571"/>
      <c r="C571" s="76"/>
    </row>
    <row r="572" spans="2:3" x14ac:dyDescent="0.25">
      <c r="B572"/>
      <c r="C572" s="76"/>
    </row>
    <row r="573" spans="2:3" x14ac:dyDescent="0.25">
      <c r="B573"/>
      <c r="C573" s="76"/>
    </row>
    <row r="574" spans="2:3" x14ac:dyDescent="0.25">
      <c r="B574"/>
      <c r="C574" s="76"/>
    </row>
    <row r="575" spans="2:3" x14ac:dyDescent="0.25">
      <c r="B575"/>
      <c r="C575" s="76"/>
    </row>
    <row r="576" spans="2:3" x14ac:dyDescent="0.25">
      <c r="B576"/>
      <c r="C576" s="76"/>
    </row>
    <row r="577" spans="2:3" x14ac:dyDescent="0.25">
      <c r="B577"/>
      <c r="C577" s="76"/>
    </row>
    <row r="578" spans="2:3" x14ac:dyDescent="0.25">
      <c r="B578"/>
      <c r="C578" s="76"/>
    </row>
    <row r="579" spans="2:3" x14ac:dyDescent="0.25">
      <c r="B579"/>
      <c r="C579" s="76"/>
    </row>
    <row r="580" spans="2:3" x14ac:dyDescent="0.25">
      <c r="B580"/>
      <c r="C580" s="76"/>
    </row>
    <row r="581" spans="2:3" x14ac:dyDescent="0.25">
      <c r="B581"/>
      <c r="C581" s="76"/>
    </row>
    <row r="582" spans="2:3" x14ac:dyDescent="0.25">
      <c r="B582"/>
      <c r="C582" s="76"/>
    </row>
    <row r="583" spans="2:3" x14ac:dyDescent="0.25">
      <c r="B583"/>
      <c r="C583" s="76"/>
    </row>
    <row r="584" spans="2:3" x14ac:dyDescent="0.25">
      <c r="B584"/>
      <c r="C584" s="76"/>
    </row>
    <row r="585" spans="2:3" x14ac:dyDescent="0.25">
      <c r="B585"/>
      <c r="C585" s="76"/>
    </row>
    <row r="586" spans="2:3" x14ac:dyDescent="0.25">
      <c r="B586"/>
      <c r="C586" s="76"/>
    </row>
    <row r="587" spans="2:3" x14ac:dyDescent="0.25">
      <c r="B587"/>
      <c r="C587" s="76"/>
    </row>
    <row r="588" spans="2:3" x14ac:dyDescent="0.25">
      <c r="B588"/>
      <c r="C588" s="76"/>
    </row>
    <row r="589" spans="2:3" x14ac:dyDescent="0.25">
      <c r="B589"/>
      <c r="C589" s="76"/>
    </row>
    <row r="590" spans="2:3" x14ac:dyDescent="0.25">
      <c r="B590"/>
      <c r="C590" s="76"/>
    </row>
    <row r="591" spans="2:3" x14ac:dyDescent="0.25">
      <c r="B591"/>
      <c r="C591" s="76"/>
    </row>
    <row r="592" spans="2:3" x14ac:dyDescent="0.25">
      <c r="B592"/>
      <c r="C592" s="76"/>
    </row>
    <row r="593" spans="2:3" x14ac:dyDescent="0.25">
      <c r="B593"/>
      <c r="C593" s="76"/>
    </row>
    <row r="594" spans="2:3" x14ac:dyDescent="0.25">
      <c r="B594"/>
      <c r="C594" s="76"/>
    </row>
    <row r="595" spans="2:3" x14ac:dyDescent="0.25">
      <c r="B595"/>
      <c r="C595" s="76"/>
    </row>
    <row r="596" spans="2:3" x14ac:dyDescent="0.25">
      <c r="B596"/>
      <c r="C596" s="76"/>
    </row>
    <row r="597" spans="2:3" x14ac:dyDescent="0.25">
      <c r="B597"/>
      <c r="C597" s="76"/>
    </row>
    <row r="598" spans="2:3" x14ac:dyDescent="0.25">
      <c r="B598"/>
      <c r="C598" s="76"/>
    </row>
    <row r="599" spans="2:3" x14ac:dyDescent="0.25">
      <c r="B599"/>
      <c r="C599" s="76"/>
    </row>
    <row r="600" spans="2:3" x14ac:dyDescent="0.25">
      <c r="B600"/>
      <c r="C600" s="76"/>
    </row>
    <row r="601" spans="2:3" x14ac:dyDescent="0.25">
      <c r="B601"/>
      <c r="C601" s="76"/>
    </row>
    <row r="602" spans="2:3" x14ac:dyDescent="0.25">
      <c r="B602"/>
      <c r="C602" s="76"/>
    </row>
    <row r="603" spans="2:3" x14ac:dyDescent="0.25">
      <c r="B603"/>
      <c r="C603" s="76"/>
    </row>
    <row r="604" spans="2:3" x14ac:dyDescent="0.25">
      <c r="B604"/>
      <c r="C604" s="76"/>
    </row>
    <row r="605" spans="2:3" x14ac:dyDescent="0.25">
      <c r="B605"/>
      <c r="C605" s="76"/>
    </row>
    <row r="606" spans="2:3" x14ac:dyDescent="0.25">
      <c r="B606"/>
      <c r="C606" s="76"/>
    </row>
    <row r="607" spans="2:3" x14ac:dyDescent="0.25">
      <c r="B607"/>
      <c r="C607" s="76"/>
    </row>
    <row r="608" spans="2:3" x14ac:dyDescent="0.25">
      <c r="B608"/>
      <c r="C608" s="76"/>
    </row>
    <row r="609" spans="2:3" x14ac:dyDescent="0.25">
      <c r="B609"/>
      <c r="C609" s="76"/>
    </row>
    <row r="610" spans="2:3" x14ac:dyDescent="0.25">
      <c r="B610"/>
      <c r="C610" s="76"/>
    </row>
    <row r="611" spans="2:3" x14ac:dyDescent="0.25">
      <c r="B611"/>
      <c r="C611" s="76"/>
    </row>
    <row r="612" spans="2:3" x14ac:dyDescent="0.25">
      <c r="B612"/>
      <c r="C612" s="76"/>
    </row>
    <row r="613" spans="2:3" x14ac:dyDescent="0.25">
      <c r="B613"/>
      <c r="C613" s="76"/>
    </row>
    <row r="614" spans="2:3" x14ac:dyDescent="0.25">
      <c r="B614"/>
      <c r="C614" s="76"/>
    </row>
    <row r="615" spans="2:3" x14ac:dyDescent="0.25">
      <c r="B615"/>
      <c r="C615" s="76"/>
    </row>
    <row r="616" spans="2:3" x14ac:dyDescent="0.25">
      <c r="B616"/>
      <c r="C616" s="76"/>
    </row>
    <row r="617" spans="2:3" x14ac:dyDescent="0.25">
      <c r="B617"/>
      <c r="C617" s="76"/>
    </row>
    <row r="618" spans="2:3" x14ac:dyDescent="0.25">
      <c r="B618"/>
      <c r="C618" s="76"/>
    </row>
    <row r="619" spans="2:3" x14ac:dyDescent="0.25">
      <c r="B619"/>
      <c r="C619" s="76"/>
    </row>
    <row r="620" spans="2:3" x14ac:dyDescent="0.25">
      <c r="B620"/>
      <c r="C620" s="76"/>
    </row>
    <row r="621" spans="2:3" x14ac:dyDescent="0.25">
      <c r="B621"/>
      <c r="C621" s="76"/>
    </row>
    <row r="622" spans="2:3" x14ac:dyDescent="0.25">
      <c r="B622"/>
      <c r="C622" s="76"/>
    </row>
    <row r="623" spans="2:3" x14ac:dyDescent="0.25">
      <c r="B623"/>
      <c r="C623" s="76"/>
    </row>
    <row r="624" spans="2:3" x14ac:dyDescent="0.25">
      <c r="B624"/>
      <c r="C624" s="76"/>
    </row>
    <row r="625" spans="2:3" x14ac:dyDescent="0.25">
      <c r="B625"/>
      <c r="C625" s="76"/>
    </row>
    <row r="626" spans="2:3" x14ac:dyDescent="0.25">
      <c r="B626"/>
      <c r="C626" s="76"/>
    </row>
    <row r="627" spans="2:3" x14ac:dyDescent="0.25">
      <c r="B627"/>
      <c r="C627" s="76"/>
    </row>
    <row r="628" spans="2:3" x14ac:dyDescent="0.25">
      <c r="B628"/>
      <c r="C628" s="76"/>
    </row>
    <row r="629" spans="2:3" x14ac:dyDescent="0.25">
      <c r="B629"/>
      <c r="C629" s="76"/>
    </row>
    <row r="630" spans="2:3" x14ac:dyDescent="0.25">
      <c r="B630"/>
      <c r="C630" s="76"/>
    </row>
    <row r="631" spans="2:3" x14ac:dyDescent="0.25">
      <c r="B631"/>
      <c r="C631" s="76"/>
    </row>
    <row r="632" spans="2:3" x14ac:dyDescent="0.25">
      <c r="B632"/>
      <c r="C632" s="76"/>
    </row>
    <row r="633" spans="2:3" x14ac:dyDescent="0.25">
      <c r="B633"/>
      <c r="C633" s="76"/>
    </row>
    <row r="634" spans="2:3" x14ac:dyDescent="0.25">
      <c r="B634"/>
      <c r="C634" s="76"/>
    </row>
    <row r="635" spans="2:3" x14ac:dyDescent="0.25">
      <c r="B635"/>
      <c r="C635" s="76"/>
    </row>
    <row r="636" spans="2:3" x14ac:dyDescent="0.25">
      <c r="B636"/>
      <c r="C636" s="76"/>
    </row>
    <row r="637" spans="2:3" x14ac:dyDescent="0.25">
      <c r="B637"/>
      <c r="C637" s="76"/>
    </row>
    <row r="638" spans="2:3" x14ac:dyDescent="0.25">
      <c r="B638"/>
      <c r="C638" s="76"/>
    </row>
    <row r="639" spans="2:3" x14ac:dyDescent="0.25">
      <c r="B639"/>
      <c r="C639" s="76"/>
    </row>
    <row r="640" spans="2:3" x14ac:dyDescent="0.25">
      <c r="B640"/>
      <c r="C640" s="76"/>
    </row>
    <row r="641" spans="2:3" x14ac:dyDescent="0.25">
      <c r="B641"/>
      <c r="C641" s="76"/>
    </row>
    <row r="642" spans="2:3" x14ac:dyDescent="0.25">
      <c r="B642"/>
      <c r="C642" s="76"/>
    </row>
    <row r="643" spans="2:3" x14ac:dyDescent="0.25">
      <c r="B643"/>
      <c r="C643" s="76"/>
    </row>
    <row r="644" spans="2:3" x14ac:dyDescent="0.25">
      <c r="B644"/>
      <c r="C644" s="76"/>
    </row>
    <row r="645" spans="2:3" x14ac:dyDescent="0.25">
      <c r="B645"/>
      <c r="C645" s="76"/>
    </row>
    <row r="646" spans="2:3" x14ac:dyDescent="0.25">
      <c r="B646"/>
      <c r="C646" s="76"/>
    </row>
    <row r="647" spans="2:3" x14ac:dyDescent="0.25">
      <c r="B647"/>
      <c r="C647" s="76"/>
    </row>
    <row r="648" spans="2:3" x14ac:dyDescent="0.25">
      <c r="B648"/>
      <c r="C648" s="76"/>
    </row>
    <row r="649" spans="2:3" x14ac:dyDescent="0.25">
      <c r="B649"/>
      <c r="C649" s="76"/>
    </row>
    <row r="650" spans="2:3" x14ac:dyDescent="0.25">
      <c r="B650"/>
      <c r="C650" s="76"/>
    </row>
    <row r="651" spans="2:3" x14ac:dyDescent="0.25">
      <c r="B651"/>
      <c r="C651" s="76"/>
    </row>
    <row r="652" spans="2:3" x14ac:dyDescent="0.25">
      <c r="B652"/>
      <c r="C652" s="76"/>
    </row>
    <row r="653" spans="2:3" x14ac:dyDescent="0.25">
      <c r="B653"/>
      <c r="C653" s="76"/>
    </row>
    <row r="654" spans="2:3" x14ac:dyDescent="0.25">
      <c r="B654"/>
      <c r="C654" s="76"/>
    </row>
    <row r="655" spans="2:3" x14ac:dyDescent="0.25">
      <c r="B655"/>
      <c r="C655" s="76"/>
    </row>
    <row r="656" spans="2:3" x14ac:dyDescent="0.25">
      <c r="B656"/>
      <c r="C656" s="76"/>
    </row>
    <row r="657" spans="2:3" x14ac:dyDescent="0.25">
      <c r="B657"/>
      <c r="C657" s="76"/>
    </row>
    <row r="658" spans="2:3" x14ac:dyDescent="0.25">
      <c r="B658"/>
      <c r="C658" s="76"/>
    </row>
    <row r="659" spans="2:3" x14ac:dyDescent="0.25">
      <c r="B659"/>
      <c r="C659" s="76"/>
    </row>
    <row r="660" spans="2:3" x14ac:dyDescent="0.25">
      <c r="B660"/>
      <c r="C660" s="76"/>
    </row>
    <row r="661" spans="2:3" x14ac:dyDescent="0.25">
      <c r="B661"/>
      <c r="C661" s="76"/>
    </row>
    <row r="662" spans="2:3" x14ac:dyDescent="0.25">
      <c r="B662"/>
      <c r="C662" s="76"/>
    </row>
    <row r="663" spans="2:3" x14ac:dyDescent="0.25">
      <c r="B663"/>
      <c r="C663" s="76"/>
    </row>
    <row r="664" spans="2:3" x14ac:dyDescent="0.25">
      <c r="B664"/>
      <c r="C664" s="76"/>
    </row>
    <row r="665" spans="2:3" x14ac:dyDescent="0.25">
      <c r="B665"/>
      <c r="C665" s="76"/>
    </row>
    <row r="666" spans="2:3" x14ac:dyDescent="0.25">
      <c r="B666"/>
      <c r="C666" s="76"/>
    </row>
    <row r="667" spans="2:3" x14ac:dyDescent="0.25">
      <c r="B667"/>
      <c r="C667" s="76"/>
    </row>
    <row r="668" spans="2:3" x14ac:dyDescent="0.25">
      <c r="B668"/>
      <c r="C668" s="76"/>
    </row>
    <row r="669" spans="2:3" x14ac:dyDescent="0.25">
      <c r="B669"/>
      <c r="C669" s="76"/>
    </row>
    <row r="670" spans="2:3" x14ac:dyDescent="0.25">
      <c r="B670"/>
      <c r="C670" s="76"/>
    </row>
    <row r="671" spans="2:3" x14ac:dyDescent="0.25">
      <c r="B671"/>
      <c r="C671" s="76"/>
    </row>
    <row r="672" spans="2:3" x14ac:dyDescent="0.25">
      <c r="B672"/>
      <c r="C672" s="76"/>
    </row>
    <row r="673" spans="2:3" x14ac:dyDescent="0.25">
      <c r="B673"/>
      <c r="C673" s="76"/>
    </row>
    <row r="674" spans="2:3" x14ac:dyDescent="0.25">
      <c r="B674"/>
      <c r="C674" s="76"/>
    </row>
    <row r="675" spans="2:3" x14ac:dyDescent="0.25">
      <c r="B675"/>
      <c r="C675" s="76"/>
    </row>
    <row r="676" spans="2:3" x14ac:dyDescent="0.25">
      <c r="B676"/>
      <c r="C676" s="76"/>
    </row>
    <row r="677" spans="2:3" x14ac:dyDescent="0.25">
      <c r="B677"/>
      <c r="C677" s="76"/>
    </row>
    <row r="678" spans="2:3" x14ac:dyDescent="0.25">
      <c r="B678"/>
      <c r="C678" s="76"/>
    </row>
    <row r="679" spans="2:3" x14ac:dyDescent="0.25">
      <c r="B679"/>
      <c r="C679" s="76"/>
    </row>
    <row r="680" spans="2:3" x14ac:dyDescent="0.25">
      <c r="B680"/>
      <c r="C680" s="76"/>
    </row>
    <row r="681" spans="2:3" x14ac:dyDescent="0.25">
      <c r="B681"/>
      <c r="C681" s="76"/>
    </row>
    <row r="682" spans="2:3" x14ac:dyDescent="0.25">
      <c r="B682"/>
      <c r="C682" s="76"/>
    </row>
    <row r="683" spans="2:3" x14ac:dyDescent="0.25">
      <c r="B683"/>
      <c r="C683" s="76"/>
    </row>
    <row r="684" spans="2:3" x14ac:dyDescent="0.25">
      <c r="B684"/>
      <c r="C684" s="76"/>
    </row>
    <row r="685" spans="2:3" x14ac:dyDescent="0.25">
      <c r="B685"/>
      <c r="C685" s="76"/>
    </row>
    <row r="686" spans="2:3" x14ac:dyDescent="0.25">
      <c r="B686"/>
      <c r="C686" s="76"/>
    </row>
    <row r="687" spans="2:3" x14ac:dyDescent="0.25">
      <c r="B687"/>
      <c r="C687" s="76"/>
    </row>
    <row r="688" spans="2:3" x14ac:dyDescent="0.25">
      <c r="B688"/>
      <c r="C688" s="76"/>
    </row>
    <row r="689" spans="2:3" x14ac:dyDescent="0.25">
      <c r="B689"/>
      <c r="C689" s="76"/>
    </row>
    <row r="690" spans="2:3" x14ac:dyDescent="0.25">
      <c r="B690"/>
      <c r="C690" s="76"/>
    </row>
    <row r="691" spans="2:3" x14ac:dyDescent="0.25">
      <c r="B691"/>
      <c r="C691" s="76"/>
    </row>
    <row r="692" spans="2:3" x14ac:dyDescent="0.25">
      <c r="B692"/>
      <c r="C692" s="76"/>
    </row>
    <row r="693" spans="2:3" x14ac:dyDescent="0.25">
      <c r="B693"/>
      <c r="C693" s="76"/>
    </row>
    <row r="694" spans="2:3" x14ac:dyDescent="0.25">
      <c r="B694"/>
      <c r="C694" s="76"/>
    </row>
    <row r="695" spans="2:3" x14ac:dyDescent="0.25">
      <c r="B695"/>
      <c r="C695" s="76"/>
    </row>
    <row r="696" spans="2:3" x14ac:dyDescent="0.25">
      <c r="B696"/>
      <c r="C696" s="76"/>
    </row>
    <row r="697" spans="2:3" x14ac:dyDescent="0.25">
      <c r="B697"/>
      <c r="C697" s="76"/>
    </row>
    <row r="698" spans="2:3" x14ac:dyDescent="0.25">
      <c r="B698"/>
      <c r="C698" s="76"/>
    </row>
    <row r="699" spans="2:3" x14ac:dyDescent="0.25">
      <c r="B699"/>
      <c r="C699" s="76"/>
    </row>
    <row r="700" spans="2:3" x14ac:dyDescent="0.25">
      <c r="B700"/>
      <c r="C700" s="76"/>
    </row>
    <row r="701" spans="2:3" x14ac:dyDescent="0.25">
      <c r="B701"/>
      <c r="C701" s="76"/>
    </row>
    <row r="702" spans="2:3" x14ac:dyDescent="0.25">
      <c r="B702"/>
      <c r="C702" s="76"/>
    </row>
    <row r="703" spans="2:3" x14ac:dyDescent="0.25">
      <c r="B703"/>
      <c r="C703" s="76"/>
    </row>
    <row r="704" spans="2:3" x14ac:dyDescent="0.25">
      <c r="B704"/>
      <c r="C704" s="76"/>
    </row>
    <row r="705" spans="2:3" x14ac:dyDescent="0.25">
      <c r="B705"/>
      <c r="C705" s="76"/>
    </row>
    <row r="706" spans="2:3" x14ac:dyDescent="0.25">
      <c r="B706"/>
      <c r="C706" s="76"/>
    </row>
    <row r="707" spans="2:3" x14ac:dyDescent="0.25">
      <c r="B707"/>
      <c r="C707" s="76"/>
    </row>
    <row r="708" spans="2:3" x14ac:dyDescent="0.25">
      <c r="B708"/>
      <c r="C708" s="76"/>
    </row>
    <row r="709" spans="2:3" x14ac:dyDescent="0.25">
      <c r="B709"/>
      <c r="C709" s="76"/>
    </row>
    <row r="710" spans="2:3" x14ac:dyDescent="0.25">
      <c r="B710"/>
      <c r="C710" s="76"/>
    </row>
    <row r="711" spans="2:3" x14ac:dyDescent="0.25">
      <c r="B711"/>
      <c r="C711" s="76"/>
    </row>
    <row r="712" spans="2:3" x14ac:dyDescent="0.25">
      <c r="B712"/>
      <c r="C712" s="76"/>
    </row>
    <row r="713" spans="2:3" x14ac:dyDescent="0.25">
      <c r="B713"/>
      <c r="C713" s="76"/>
    </row>
    <row r="714" spans="2:3" x14ac:dyDescent="0.25">
      <c r="B714"/>
      <c r="C714" s="76"/>
    </row>
    <row r="715" spans="2:3" x14ac:dyDescent="0.25">
      <c r="B715"/>
      <c r="C715" s="76"/>
    </row>
    <row r="716" spans="2:3" x14ac:dyDescent="0.25">
      <c r="B716"/>
      <c r="C716" s="76"/>
    </row>
    <row r="717" spans="2:3" x14ac:dyDescent="0.25">
      <c r="B717"/>
      <c r="C717" s="76"/>
    </row>
    <row r="718" spans="2:3" x14ac:dyDescent="0.25">
      <c r="B718"/>
      <c r="C718" s="76"/>
    </row>
    <row r="719" spans="2:3" x14ac:dyDescent="0.25">
      <c r="B719"/>
      <c r="C719" s="76"/>
    </row>
    <row r="720" spans="2:3" x14ac:dyDescent="0.25">
      <c r="B720"/>
      <c r="C720" s="76"/>
    </row>
    <row r="721" spans="2:3" x14ac:dyDescent="0.25">
      <c r="B721"/>
      <c r="C721" s="76"/>
    </row>
    <row r="722" spans="2:3" x14ac:dyDescent="0.25">
      <c r="B722"/>
      <c r="C722" s="76"/>
    </row>
    <row r="723" spans="2:3" x14ac:dyDescent="0.25">
      <c r="B723"/>
      <c r="C723" s="76"/>
    </row>
    <row r="724" spans="2:3" x14ac:dyDescent="0.25">
      <c r="B724"/>
      <c r="C724" s="76"/>
    </row>
    <row r="725" spans="2:3" x14ac:dyDescent="0.25">
      <c r="B725"/>
      <c r="C725" s="76"/>
    </row>
    <row r="726" spans="2:3" x14ac:dyDescent="0.25">
      <c r="B726"/>
      <c r="C726" s="76"/>
    </row>
    <row r="727" spans="2:3" x14ac:dyDescent="0.25">
      <c r="B727"/>
      <c r="C727" s="76"/>
    </row>
    <row r="728" spans="2:3" x14ac:dyDescent="0.25">
      <c r="B728"/>
      <c r="C728" s="76"/>
    </row>
    <row r="729" spans="2:3" x14ac:dyDescent="0.25">
      <c r="B729"/>
      <c r="C729" s="76"/>
    </row>
    <row r="730" spans="2:3" x14ac:dyDescent="0.25">
      <c r="B730"/>
      <c r="C730" s="76"/>
    </row>
    <row r="731" spans="2:3" x14ac:dyDescent="0.25">
      <c r="B731"/>
      <c r="C731" s="76"/>
    </row>
    <row r="732" spans="2:3" x14ac:dyDescent="0.25">
      <c r="B732"/>
      <c r="C732" s="76"/>
    </row>
    <row r="733" spans="2:3" x14ac:dyDescent="0.25">
      <c r="B733"/>
      <c r="C733" s="76"/>
    </row>
    <row r="734" spans="2:3" x14ac:dyDescent="0.25">
      <c r="B734"/>
      <c r="C734" s="76"/>
    </row>
    <row r="735" spans="2:3" x14ac:dyDescent="0.25">
      <c r="B735"/>
      <c r="C735" s="76"/>
    </row>
    <row r="736" spans="2:3" x14ac:dyDescent="0.25">
      <c r="B736"/>
      <c r="C736" s="76"/>
    </row>
    <row r="737" spans="2:3" x14ac:dyDescent="0.25">
      <c r="B737"/>
      <c r="C737" s="76"/>
    </row>
    <row r="738" spans="2:3" x14ac:dyDescent="0.25">
      <c r="B738"/>
      <c r="C738" s="76"/>
    </row>
    <row r="739" spans="2:3" x14ac:dyDescent="0.25">
      <c r="B739"/>
      <c r="C739" s="76"/>
    </row>
    <row r="740" spans="2:3" x14ac:dyDescent="0.25">
      <c r="B740"/>
      <c r="C740" s="76"/>
    </row>
    <row r="741" spans="2:3" x14ac:dyDescent="0.25">
      <c r="B741"/>
      <c r="C741" s="76"/>
    </row>
    <row r="742" spans="2:3" x14ac:dyDescent="0.25">
      <c r="B742"/>
      <c r="C742" s="76"/>
    </row>
    <row r="743" spans="2:3" x14ac:dyDescent="0.25">
      <c r="B743"/>
      <c r="C743" s="76"/>
    </row>
    <row r="744" spans="2:3" x14ac:dyDescent="0.25">
      <c r="B744"/>
      <c r="C744" s="76"/>
    </row>
    <row r="745" spans="2:3" x14ac:dyDescent="0.25">
      <c r="B745"/>
      <c r="C745" s="76"/>
    </row>
    <row r="746" spans="2:3" x14ac:dyDescent="0.25">
      <c r="B746"/>
      <c r="C746" s="76"/>
    </row>
    <row r="747" spans="2:3" x14ac:dyDescent="0.25">
      <c r="B747"/>
      <c r="C747" s="76"/>
    </row>
    <row r="748" spans="2:3" x14ac:dyDescent="0.25">
      <c r="B748"/>
      <c r="C748" s="76"/>
    </row>
    <row r="749" spans="2:3" x14ac:dyDescent="0.25">
      <c r="B749"/>
      <c r="C749" s="76"/>
    </row>
    <row r="750" spans="2:3" x14ac:dyDescent="0.25">
      <c r="B750"/>
      <c r="C750" s="76"/>
    </row>
    <row r="751" spans="2:3" x14ac:dyDescent="0.25">
      <c r="B751"/>
      <c r="C751" s="76"/>
    </row>
    <row r="752" spans="2:3" x14ac:dyDescent="0.25">
      <c r="B752"/>
      <c r="C752" s="76"/>
    </row>
    <row r="753" spans="2:3" x14ac:dyDescent="0.25">
      <c r="B753"/>
      <c r="C753" s="76"/>
    </row>
    <row r="754" spans="2:3" x14ac:dyDescent="0.25">
      <c r="B754"/>
      <c r="C754" s="76"/>
    </row>
    <row r="755" spans="2:3" x14ac:dyDescent="0.25">
      <c r="B755"/>
      <c r="C755" s="76"/>
    </row>
    <row r="756" spans="2:3" x14ac:dyDescent="0.25">
      <c r="B756"/>
      <c r="C756" s="76"/>
    </row>
    <row r="757" spans="2:3" x14ac:dyDescent="0.25">
      <c r="B757"/>
      <c r="C757" s="76"/>
    </row>
    <row r="758" spans="2:3" x14ac:dyDescent="0.25">
      <c r="B758"/>
      <c r="C758" s="76"/>
    </row>
    <row r="759" spans="2:3" x14ac:dyDescent="0.25">
      <c r="B759"/>
      <c r="C759" s="76"/>
    </row>
    <row r="760" spans="2:3" x14ac:dyDescent="0.25">
      <c r="B760"/>
      <c r="C760" s="76"/>
    </row>
    <row r="761" spans="2:3" x14ac:dyDescent="0.25">
      <c r="B761"/>
      <c r="C761" s="76"/>
    </row>
    <row r="762" spans="2:3" x14ac:dyDescent="0.25">
      <c r="B762"/>
      <c r="C762" s="76"/>
    </row>
    <row r="763" spans="2:3" x14ac:dyDescent="0.25">
      <c r="B763"/>
      <c r="C763" s="76"/>
    </row>
    <row r="764" spans="2:3" x14ac:dyDescent="0.25">
      <c r="B764"/>
      <c r="C764" s="76"/>
    </row>
    <row r="765" spans="2:3" x14ac:dyDescent="0.25">
      <c r="B765"/>
      <c r="C765" s="76"/>
    </row>
    <row r="766" spans="2:3" x14ac:dyDescent="0.25">
      <c r="B766"/>
      <c r="C766" s="76"/>
    </row>
    <row r="767" spans="2:3" x14ac:dyDescent="0.25">
      <c r="B767"/>
      <c r="C767" s="76"/>
    </row>
    <row r="768" spans="2:3" x14ac:dyDescent="0.25">
      <c r="B768"/>
      <c r="C768" s="76"/>
    </row>
    <row r="769" spans="2:3" x14ac:dyDescent="0.25">
      <c r="B769"/>
      <c r="C769" s="76"/>
    </row>
    <row r="770" spans="2:3" x14ac:dyDescent="0.25">
      <c r="B770"/>
      <c r="C770" s="76"/>
    </row>
    <row r="771" spans="2:3" x14ac:dyDescent="0.25">
      <c r="B771"/>
      <c r="C771" s="76"/>
    </row>
    <row r="772" spans="2:3" x14ac:dyDescent="0.25">
      <c r="B772"/>
      <c r="C772" s="76"/>
    </row>
    <row r="773" spans="2:3" x14ac:dyDescent="0.25">
      <c r="B773"/>
      <c r="C773" s="76"/>
    </row>
    <row r="774" spans="2:3" x14ac:dyDescent="0.25">
      <c r="B774"/>
      <c r="C774" s="76"/>
    </row>
    <row r="775" spans="2:3" x14ac:dyDescent="0.25">
      <c r="B775"/>
      <c r="C775" s="76"/>
    </row>
    <row r="776" spans="2:3" x14ac:dyDescent="0.25">
      <c r="B776"/>
      <c r="C776" s="76"/>
    </row>
    <row r="777" spans="2:3" x14ac:dyDescent="0.25">
      <c r="B777"/>
      <c r="C777" s="76"/>
    </row>
    <row r="778" spans="2:3" x14ac:dyDescent="0.25">
      <c r="B778"/>
      <c r="C778" s="76"/>
    </row>
    <row r="779" spans="2:3" x14ac:dyDescent="0.25">
      <c r="B779"/>
      <c r="C779" s="76"/>
    </row>
    <row r="780" spans="2:3" x14ac:dyDescent="0.25">
      <c r="B780"/>
      <c r="C780" s="76"/>
    </row>
    <row r="781" spans="2:3" x14ac:dyDescent="0.25">
      <c r="B781"/>
      <c r="C781" s="76"/>
    </row>
    <row r="782" spans="2:3" x14ac:dyDescent="0.25">
      <c r="B782"/>
      <c r="C782" s="76"/>
    </row>
    <row r="783" spans="2:3" x14ac:dyDescent="0.25">
      <c r="B783"/>
      <c r="C783" s="76"/>
    </row>
    <row r="784" spans="2:3" x14ac:dyDescent="0.25">
      <c r="B784"/>
      <c r="C784" s="76"/>
    </row>
    <row r="785" spans="2:3" x14ac:dyDescent="0.25">
      <c r="B785"/>
      <c r="C785" s="76"/>
    </row>
    <row r="786" spans="2:3" x14ac:dyDescent="0.25">
      <c r="B786"/>
      <c r="C786" s="76"/>
    </row>
    <row r="787" spans="2:3" x14ac:dyDescent="0.25">
      <c r="B787"/>
      <c r="C787" s="76"/>
    </row>
    <row r="788" spans="2:3" x14ac:dyDescent="0.25">
      <c r="B788"/>
      <c r="C788" s="76"/>
    </row>
    <row r="789" spans="2:3" x14ac:dyDescent="0.25">
      <c r="B789"/>
      <c r="C789" s="76"/>
    </row>
    <row r="790" spans="2:3" x14ac:dyDescent="0.25">
      <c r="B790"/>
      <c r="C790" s="76"/>
    </row>
    <row r="791" spans="2:3" x14ac:dyDescent="0.25">
      <c r="B791"/>
      <c r="C791" s="76"/>
    </row>
    <row r="792" spans="2:3" x14ac:dyDescent="0.25">
      <c r="B792"/>
      <c r="C792" s="76"/>
    </row>
    <row r="793" spans="2:3" x14ac:dyDescent="0.25">
      <c r="B793"/>
      <c r="C793" s="76"/>
    </row>
    <row r="794" spans="2:3" x14ac:dyDescent="0.25">
      <c r="B794"/>
      <c r="C794" s="76"/>
    </row>
    <row r="795" spans="2:3" x14ac:dyDescent="0.25">
      <c r="B795"/>
      <c r="C795" s="76"/>
    </row>
    <row r="796" spans="2:3" x14ac:dyDescent="0.25">
      <c r="B796"/>
      <c r="C796" s="76"/>
    </row>
    <row r="797" spans="2:3" x14ac:dyDescent="0.25">
      <c r="B797"/>
      <c r="C797" s="76"/>
    </row>
    <row r="798" spans="2:3" x14ac:dyDescent="0.25">
      <c r="B798"/>
      <c r="C798" s="76"/>
    </row>
    <row r="799" spans="2:3" x14ac:dyDescent="0.25">
      <c r="B799"/>
      <c r="C799" s="76"/>
    </row>
    <row r="800" spans="2:3" x14ac:dyDescent="0.25">
      <c r="B800"/>
      <c r="C800" s="76"/>
    </row>
    <row r="801" spans="2:3" x14ac:dyDescent="0.25">
      <c r="B801"/>
      <c r="C801" s="76"/>
    </row>
    <row r="802" spans="2:3" x14ac:dyDescent="0.25">
      <c r="B802"/>
      <c r="C802" s="76"/>
    </row>
    <row r="803" spans="2:3" x14ac:dyDescent="0.25">
      <c r="B803"/>
      <c r="C803" s="76"/>
    </row>
    <row r="804" spans="2:3" x14ac:dyDescent="0.25">
      <c r="B804"/>
      <c r="C804" s="76"/>
    </row>
    <row r="805" spans="2:3" x14ac:dyDescent="0.25">
      <c r="B805"/>
      <c r="C805" s="76"/>
    </row>
    <row r="806" spans="2:3" x14ac:dyDescent="0.25">
      <c r="B806"/>
      <c r="C806" s="76"/>
    </row>
    <row r="807" spans="2:3" x14ac:dyDescent="0.25">
      <c r="B807"/>
      <c r="C807" s="76"/>
    </row>
    <row r="808" spans="2:3" x14ac:dyDescent="0.25">
      <c r="B808"/>
      <c r="C808" s="76"/>
    </row>
    <row r="809" spans="2:3" x14ac:dyDescent="0.25">
      <c r="B809"/>
      <c r="C809" s="76"/>
    </row>
    <row r="810" spans="2:3" x14ac:dyDescent="0.25">
      <c r="B810"/>
      <c r="C810" s="76"/>
    </row>
    <row r="811" spans="2:3" x14ac:dyDescent="0.25">
      <c r="B811"/>
      <c r="C811" s="76"/>
    </row>
    <row r="812" spans="2:3" x14ac:dyDescent="0.25">
      <c r="B812"/>
      <c r="C812" s="76"/>
    </row>
    <row r="813" spans="2:3" x14ac:dyDescent="0.25">
      <c r="B813"/>
      <c r="C813" s="76"/>
    </row>
    <row r="814" spans="2:3" x14ac:dyDescent="0.25">
      <c r="B814"/>
      <c r="C814" s="76"/>
    </row>
    <row r="815" spans="2:3" x14ac:dyDescent="0.25">
      <c r="B815"/>
      <c r="C815" s="76"/>
    </row>
    <row r="816" spans="2:3" x14ac:dyDescent="0.25">
      <c r="B816"/>
      <c r="C816" s="76"/>
    </row>
    <row r="817" spans="2:3" x14ac:dyDescent="0.25">
      <c r="B817"/>
      <c r="C817" s="76"/>
    </row>
    <row r="818" spans="2:3" x14ac:dyDescent="0.25">
      <c r="B818"/>
      <c r="C818" s="76"/>
    </row>
    <row r="819" spans="2:3" x14ac:dyDescent="0.25">
      <c r="B819"/>
      <c r="C819" s="76"/>
    </row>
    <row r="820" spans="2:3" x14ac:dyDescent="0.25">
      <c r="B820"/>
      <c r="C820" s="76"/>
    </row>
    <row r="821" spans="2:3" x14ac:dyDescent="0.25">
      <c r="B821"/>
      <c r="C821" s="76"/>
    </row>
    <row r="822" spans="2:3" x14ac:dyDescent="0.25">
      <c r="B822"/>
      <c r="C822" s="76"/>
    </row>
    <row r="823" spans="2:3" x14ac:dyDescent="0.25">
      <c r="B823"/>
      <c r="C823" s="76"/>
    </row>
    <row r="824" spans="2:3" x14ac:dyDescent="0.25">
      <c r="B824"/>
      <c r="C824" s="76"/>
    </row>
    <row r="825" spans="2:3" x14ac:dyDescent="0.25">
      <c r="B825"/>
      <c r="C825" s="76"/>
    </row>
    <row r="826" spans="2:3" x14ac:dyDescent="0.25">
      <c r="B826"/>
      <c r="C826" s="76"/>
    </row>
    <row r="827" spans="2:3" x14ac:dyDescent="0.25">
      <c r="B827"/>
      <c r="C827" s="76"/>
    </row>
    <row r="828" spans="2:3" x14ac:dyDescent="0.25">
      <c r="B828"/>
      <c r="C828" s="76"/>
    </row>
    <row r="829" spans="2:3" x14ac:dyDescent="0.25">
      <c r="B829"/>
      <c r="C829" s="76"/>
    </row>
    <row r="830" spans="2:3" x14ac:dyDescent="0.25">
      <c r="B830"/>
      <c r="C830" s="76"/>
    </row>
    <row r="831" spans="2:3" x14ac:dyDescent="0.25">
      <c r="B831"/>
      <c r="C831" s="76"/>
    </row>
    <row r="832" spans="2:3" x14ac:dyDescent="0.25">
      <c r="B832"/>
      <c r="C832" s="76"/>
    </row>
    <row r="833" spans="2:3" x14ac:dyDescent="0.25">
      <c r="B833"/>
      <c r="C833" s="76"/>
    </row>
    <row r="834" spans="2:3" x14ac:dyDescent="0.25">
      <c r="B834"/>
      <c r="C834" s="76"/>
    </row>
    <row r="835" spans="2:3" x14ac:dyDescent="0.25">
      <c r="B835"/>
      <c r="C835" s="76"/>
    </row>
    <row r="836" spans="2:3" x14ac:dyDescent="0.25">
      <c r="B836"/>
      <c r="C836" s="76"/>
    </row>
    <row r="837" spans="2:3" x14ac:dyDescent="0.25">
      <c r="B837"/>
      <c r="C837" s="76"/>
    </row>
    <row r="838" spans="2:3" x14ac:dyDescent="0.25">
      <c r="B838"/>
      <c r="C838" s="76"/>
    </row>
    <row r="839" spans="2:3" x14ac:dyDescent="0.25">
      <c r="B839"/>
      <c r="C839" s="76"/>
    </row>
    <row r="840" spans="2:3" x14ac:dyDescent="0.25">
      <c r="B840"/>
      <c r="C840" s="76"/>
    </row>
    <row r="841" spans="2:3" x14ac:dyDescent="0.25">
      <c r="B841"/>
      <c r="C841" s="76"/>
    </row>
    <row r="842" spans="2:3" x14ac:dyDescent="0.25">
      <c r="B842"/>
      <c r="C842" s="76"/>
    </row>
    <row r="843" spans="2:3" x14ac:dyDescent="0.25">
      <c r="B843"/>
      <c r="C843" s="76"/>
    </row>
    <row r="844" spans="2:3" x14ac:dyDescent="0.25">
      <c r="B844"/>
      <c r="C844" s="76"/>
    </row>
    <row r="845" spans="2:3" x14ac:dyDescent="0.25">
      <c r="B845"/>
      <c r="C845" s="76"/>
    </row>
    <row r="846" spans="2:3" x14ac:dyDescent="0.25">
      <c r="B846"/>
      <c r="C846" s="76"/>
    </row>
    <row r="847" spans="2:3" x14ac:dyDescent="0.25">
      <c r="B847"/>
      <c r="C847" s="76"/>
    </row>
    <row r="848" spans="2:3" x14ac:dyDescent="0.25">
      <c r="B848"/>
      <c r="C848" s="76"/>
    </row>
    <row r="849" spans="2:3" x14ac:dyDescent="0.25">
      <c r="B849"/>
      <c r="C849" s="76"/>
    </row>
    <row r="850" spans="2:3" x14ac:dyDescent="0.25">
      <c r="B850"/>
      <c r="C850" s="76"/>
    </row>
    <row r="851" spans="2:3" x14ac:dyDescent="0.25">
      <c r="B851"/>
      <c r="C851" s="76"/>
    </row>
    <row r="852" spans="2:3" x14ac:dyDescent="0.25">
      <c r="B852"/>
      <c r="C852" s="76"/>
    </row>
    <row r="853" spans="2:3" x14ac:dyDescent="0.25">
      <c r="B853"/>
      <c r="C853" s="76"/>
    </row>
    <row r="854" spans="2:3" x14ac:dyDescent="0.25">
      <c r="B854"/>
      <c r="C854" s="76"/>
    </row>
    <row r="855" spans="2:3" x14ac:dyDescent="0.25">
      <c r="B855"/>
      <c r="C855" s="76"/>
    </row>
    <row r="856" spans="2:3" x14ac:dyDescent="0.25">
      <c r="B856"/>
      <c r="C856" s="76"/>
    </row>
    <row r="857" spans="2:3" x14ac:dyDescent="0.25">
      <c r="B857"/>
      <c r="C857" s="76"/>
    </row>
    <row r="858" spans="2:3" x14ac:dyDescent="0.25">
      <c r="B858"/>
      <c r="C858" s="76"/>
    </row>
    <row r="859" spans="2:3" x14ac:dyDescent="0.25">
      <c r="B859"/>
      <c r="C859" s="76"/>
    </row>
    <row r="860" spans="2:3" x14ac:dyDescent="0.25">
      <c r="B860"/>
      <c r="C860" s="76"/>
    </row>
    <row r="861" spans="2:3" x14ac:dyDescent="0.25">
      <c r="B861"/>
      <c r="C861" s="76"/>
    </row>
    <row r="862" spans="2:3" x14ac:dyDescent="0.25">
      <c r="B862"/>
      <c r="C862" s="76"/>
    </row>
    <row r="863" spans="2:3" x14ac:dyDescent="0.25">
      <c r="B863"/>
      <c r="C863" s="76"/>
    </row>
    <row r="864" spans="2:3" x14ac:dyDescent="0.25">
      <c r="B864"/>
      <c r="C864" s="76"/>
    </row>
    <row r="865" spans="2:3" x14ac:dyDescent="0.25">
      <c r="B865"/>
      <c r="C865" s="76"/>
    </row>
    <row r="866" spans="2:3" x14ac:dyDescent="0.25">
      <c r="B866"/>
      <c r="C866" s="76"/>
    </row>
    <row r="867" spans="2:3" x14ac:dyDescent="0.25">
      <c r="B867"/>
      <c r="C867" s="76"/>
    </row>
    <row r="868" spans="2:3" x14ac:dyDescent="0.25">
      <c r="B868"/>
      <c r="C868" s="76"/>
    </row>
    <row r="869" spans="2:3" x14ac:dyDescent="0.25">
      <c r="B869"/>
      <c r="C869" s="76"/>
    </row>
    <row r="870" spans="2:3" x14ac:dyDescent="0.25">
      <c r="B870"/>
      <c r="C870" s="76"/>
    </row>
    <row r="871" spans="2:3" x14ac:dyDescent="0.25">
      <c r="B871"/>
      <c r="C871" s="76"/>
    </row>
    <row r="872" spans="2:3" x14ac:dyDescent="0.25">
      <c r="B872"/>
      <c r="C872" s="76"/>
    </row>
    <row r="873" spans="2:3" x14ac:dyDescent="0.25">
      <c r="B873"/>
      <c r="C873" s="76"/>
    </row>
    <row r="874" spans="2:3" x14ac:dyDescent="0.25">
      <c r="B874"/>
      <c r="C874" s="76"/>
    </row>
    <row r="875" spans="2:3" x14ac:dyDescent="0.25">
      <c r="B875"/>
      <c r="C875" s="76"/>
    </row>
    <row r="876" spans="2:3" x14ac:dyDescent="0.25">
      <c r="B876"/>
      <c r="C876" s="76"/>
    </row>
    <row r="877" spans="2:3" x14ac:dyDescent="0.25">
      <c r="B877"/>
      <c r="C877" s="76"/>
    </row>
    <row r="878" spans="2:3" x14ac:dyDescent="0.25">
      <c r="B878"/>
      <c r="C878" s="76"/>
    </row>
    <row r="879" spans="2:3" x14ac:dyDescent="0.25">
      <c r="B879"/>
      <c r="C879" s="76"/>
    </row>
    <row r="880" spans="2:3" x14ac:dyDescent="0.25">
      <c r="B880"/>
      <c r="C880" s="76"/>
    </row>
    <row r="881" spans="2:3" x14ac:dyDescent="0.25">
      <c r="B881"/>
      <c r="C881" s="76"/>
    </row>
    <row r="882" spans="2:3" x14ac:dyDescent="0.25">
      <c r="B882"/>
      <c r="C882" s="76"/>
    </row>
    <row r="883" spans="2:3" x14ac:dyDescent="0.25">
      <c r="B883"/>
      <c r="C883" s="76"/>
    </row>
    <row r="884" spans="2:3" x14ac:dyDescent="0.25">
      <c r="B884"/>
      <c r="C884" s="76"/>
    </row>
    <row r="885" spans="2:3" x14ac:dyDescent="0.25">
      <c r="B885"/>
      <c r="C885" s="76"/>
    </row>
    <row r="886" spans="2:3" x14ac:dyDescent="0.25">
      <c r="B886"/>
      <c r="C886" s="76"/>
    </row>
    <row r="887" spans="2:3" x14ac:dyDescent="0.25">
      <c r="B887"/>
      <c r="C887" s="76"/>
    </row>
    <row r="888" spans="2:3" x14ac:dyDescent="0.25">
      <c r="B888"/>
      <c r="C888" s="76"/>
    </row>
    <row r="889" spans="2:3" x14ac:dyDescent="0.25">
      <c r="B889"/>
      <c r="C889" s="76"/>
    </row>
    <row r="890" spans="2:3" x14ac:dyDescent="0.25">
      <c r="B890"/>
      <c r="C890" s="76"/>
    </row>
    <row r="891" spans="2:3" x14ac:dyDescent="0.25">
      <c r="B891"/>
      <c r="C891" s="76"/>
    </row>
    <row r="892" spans="2:3" x14ac:dyDescent="0.25">
      <c r="B892"/>
      <c r="C892" s="76"/>
    </row>
    <row r="893" spans="2:3" x14ac:dyDescent="0.25">
      <c r="B893"/>
      <c r="C893" s="76"/>
    </row>
    <row r="894" spans="2:3" x14ac:dyDescent="0.25">
      <c r="B894"/>
      <c r="C894" s="76"/>
    </row>
    <row r="895" spans="2:3" x14ac:dyDescent="0.25">
      <c r="B895"/>
      <c r="C895" s="76"/>
    </row>
    <row r="896" spans="2:3" x14ac:dyDescent="0.25">
      <c r="B896"/>
      <c r="C896" s="76"/>
    </row>
    <row r="897" spans="2:3" x14ac:dyDescent="0.25">
      <c r="B897"/>
      <c r="C897" s="76"/>
    </row>
    <row r="898" spans="2:3" x14ac:dyDescent="0.25">
      <c r="B898"/>
      <c r="C898" s="76"/>
    </row>
    <row r="899" spans="2:3" x14ac:dyDescent="0.25">
      <c r="B899"/>
      <c r="C899" s="76"/>
    </row>
    <row r="900" spans="2:3" x14ac:dyDescent="0.25">
      <c r="B900"/>
      <c r="C900" s="76"/>
    </row>
    <row r="901" spans="2:3" x14ac:dyDescent="0.25">
      <c r="B901"/>
      <c r="C901" s="76"/>
    </row>
    <row r="902" spans="2:3" x14ac:dyDescent="0.25">
      <c r="B902"/>
      <c r="C902" s="76"/>
    </row>
    <row r="903" spans="2:3" x14ac:dyDescent="0.25">
      <c r="B903"/>
      <c r="C903" s="76"/>
    </row>
    <row r="904" spans="2:3" x14ac:dyDescent="0.25">
      <c r="B904"/>
      <c r="C904" s="76"/>
    </row>
    <row r="905" spans="2:3" x14ac:dyDescent="0.25">
      <c r="B905"/>
      <c r="C905" s="76"/>
    </row>
    <row r="906" spans="2:3" x14ac:dyDescent="0.25">
      <c r="B906"/>
      <c r="C906" s="76"/>
    </row>
    <row r="907" spans="2:3" x14ac:dyDescent="0.25">
      <c r="B907"/>
      <c r="C907" s="76"/>
    </row>
    <row r="908" spans="2:3" x14ac:dyDescent="0.25">
      <c r="B908"/>
      <c r="C908" s="76"/>
    </row>
    <row r="909" spans="2:3" x14ac:dyDescent="0.25">
      <c r="B909"/>
      <c r="C909" s="76"/>
    </row>
    <row r="910" spans="2:3" x14ac:dyDescent="0.25">
      <c r="B910"/>
      <c r="C910" s="76"/>
    </row>
    <row r="911" spans="2:3" x14ac:dyDescent="0.25">
      <c r="B911"/>
      <c r="C911" s="76"/>
    </row>
    <row r="912" spans="2:3" x14ac:dyDescent="0.25">
      <c r="B912"/>
      <c r="C912" s="76"/>
    </row>
    <row r="913" spans="2:3" x14ac:dyDescent="0.25">
      <c r="B913"/>
      <c r="C913" s="76"/>
    </row>
    <row r="914" spans="2:3" x14ac:dyDescent="0.25">
      <c r="B914"/>
      <c r="C914" s="76"/>
    </row>
    <row r="915" spans="2:3" x14ac:dyDescent="0.25">
      <c r="B915"/>
      <c r="C915" s="76"/>
    </row>
    <row r="916" spans="2:3" x14ac:dyDescent="0.25">
      <c r="B916"/>
      <c r="C916" s="76"/>
    </row>
    <row r="917" spans="2:3" x14ac:dyDescent="0.25">
      <c r="B917"/>
      <c r="C917" s="76"/>
    </row>
    <row r="918" spans="2:3" x14ac:dyDescent="0.25">
      <c r="B918"/>
      <c r="C918" s="76"/>
    </row>
    <row r="919" spans="2:3" x14ac:dyDescent="0.25">
      <c r="B919"/>
      <c r="C919" s="76"/>
    </row>
    <row r="920" spans="2:3" x14ac:dyDescent="0.25">
      <c r="B920"/>
      <c r="C920" s="76"/>
    </row>
    <row r="921" spans="2:3" x14ac:dyDescent="0.25">
      <c r="B921"/>
      <c r="C921" s="76"/>
    </row>
    <row r="922" spans="2:3" x14ac:dyDescent="0.25">
      <c r="B922"/>
      <c r="C922" s="76"/>
    </row>
    <row r="923" spans="2:3" x14ac:dyDescent="0.25">
      <c r="B923"/>
      <c r="C923" s="76"/>
    </row>
    <row r="924" spans="2:3" x14ac:dyDescent="0.25">
      <c r="B924"/>
      <c r="C924" s="76"/>
    </row>
    <row r="925" spans="2:3" x14ac:dyDescent="0.25">
      <c r="B925"/>
      <c r="C925" s="76"/>
    </row>
    <row r="926" spans="2:3" x14ac:dyDescent="0.25">
      <c r="B926"/>
      <c r="C926" s="76"/>
    </row>
    <row r="927" spans="2:3" x14ac:dyDescent="0.25">
      <c r="B927"/>
      <c r="C927" s="76"/>
    </row>
    <row r="928" spans="2:3" x14ac:dyDescent="0.25">
      <c r="B928"/>
      <c r="C928" s="76"/>
    </row>
    <row r="929" spans="2:3" x14ac:dyDescent="0.25">
      <c r="B929"/>
      <c r="C929" s="76"/>
    </row>
    <row r="930" spans="2:3" x14ac:dyDescent="0.25">
      <c r="B930"/>
      <c r="C930" s="76"/>
    </row>
    <row r="931" spans="2:3" x14ac:dyDescent="0.25">
      <c r="B931"/>
      <c r="C931" s="76"/>
    </row>
    <row r="932" spans="2:3" x14ac:dyDescent="0.25">
      <c r="B932"/>
      <c r="C932" s="76"/>
    </row>
    <row r="933" spans="2:3" x14ac:dyDescent="0.25">
      <c r="B933"/>
      <c r="C933" s="76"/>
    </row>
    <row r="934" spans="2:3" x14ac:dyDescent="0.25">
      <c r="B934"/>
      <c r="C934" s="76"/>
    </row>
    <row r="935" spans="2:3" x14ac:dyDescent="0.25">
      <c r="B935"/>
      <c r="C935" s="76"/>
    </row>
    <row r="936" spans="2:3" x14ac:dyDescent="0.25">
      <c r="B936"/>
      <c r="C936" s="76"/>
    </row>
    <row r="937" spans="2:3" x14ac:dyDescent="0.25">
      <c r="B937"/>
      <c r="C937" s="76"/>
    </row>
    <row r="938" spans="2:3" x14ac:dyDescent="0.25">
      <c r="B938"/>
      <c r="C938" s="76"/>
    </row>
    <row r="939" spans="2:3" x14ac:dyDescent="0.25">
      <c r="B939"/>
      <c r="C939" s="76"/>
    </row>
    <row r="940" spans="2:3" x14ac:dyDescent="0.25">
      <c r="B940"/>
      <c r="C940" s="76"/>
    </row>
    <row r="941" spans="2:3" x14ac:dyDescent="0.25">
      <c r="B941"/>
      <c r="C941" s="76"/>
    </row>
    <row r="942" spans="2:3" x14ac:dyDescent="0.25">
      <c r="B942"/>
      <c r="C942" s="76"/>
    </row>
    <row r="943" spans="2:3" x14ac:dyDescent="0.25">
      <c r="B943"/>
      <c r="C943" s="76"/>
    </row>
    <row r="944" spans="2:3" x14ac:dyDescent="0.25">
      <c r="B944"/>
      <c r="C944" s="76"/>
    </row>
    <row r="945" spans="2:3" x14ac:dyDescent="0.25">
      <c r="B945"/>
      <c r="C945" s="76"/>
    </row>
    <row r="946" spans="2:3" x14ac:dyDescent="0.25">
      <c r="B946"/>
      <c r="C946" s="76"/>
    </row>
    <row r="947" spans="2:3" x14ac:dyDescent="0.25">
      <c r="B947"/>
      <c r="C947" s="76"/>
    </row>
    <row r="948" spans="2:3" x14ac:dyDescent="0.25">
      <c r="B948"/>
      <c r="C948" s="76"/>
    </row>
    <row r="949" spans="2:3" x14ac:dyDescent="0.25">
      <c r="B949"/>
      <c r="C949" s="76"/>
    </row>
    <row r="950" spans="2:3" x14ac:dyDescent="0.25">
      <c r="B950"/>
      <c r="C950" s="76"/>
    </row>
    <row r="951" spans="2:3" x14ac:dyDescent="0.25">
      <c r="B951"/>
      <c r="C951" s="76"/>
    </row>
    <row r="952" spans="2:3" x14ac:dyDescent="0.25">
      <c r="B952"/>
      <c r="C952" s="76"/>
    </row>
    <row r="953" spans="2:3" x14ac:dyDescent="0.25">
      <c r="B953"/>
      <c r="C953" s="76"/>
    </row>
    <row r="954" spans="2:3" x14ac:dyDescent="0.25">
      <c r="B954"/>
      <c r="C954" s="76"/>
    </row>
    <row r="955" spans="2:3" x14ac:dyDescent="0.25">
      <c r="B955"/>
      <c r="C955" s="76"/>
    </row>
    <row r="956" spans="2:3" x14ac:dyDescent="0.25">
      <c r="B956"/>
      <c r="C956" s="76"/>
    </row>
    <row r="957" spans="2:3" x14ac:dyDescent="0.25">
      <c r="B957"/>
      <c r="C957" s="76"/>
    </row>
    <row r="958" spans="2:3" x14ac:dyDescent="0.25">
      <c r="B958"/>
      <c r="C958" s="76"/>
    </row>
    <row r="959" spans="2:3" x14ac:dyDescent="0.25">
      <c r="B959"/>
      <c r="C959" s="76"/>
    </row>
    <row r="960" spans="2:3" x14ac:dyDescent="0.25">
      <c r="B960"/>
      <c r="C960" s="76"/>
    </row>
    <row r="961" spans="2:3" x14ac:dyDescent="0.25">
      <c r="B961"/>
      <c r="C961" s="76"/>
    </row>
    <row r="962" spans="2:3" x14ac:dyDescent="0.25">
      <c r="B962"/>
      <c r="C962" s="76"/>
    </row>
    <row r="963" spans="2:3" x14ac:dyDescent="0.25">
      <c r="B963"/>
      <c r="C963" s="76"/>
    </row>
    <row r="964" spans="2:3" x14ac:dyDescent="0.25">
      <c r="B964"/>
      <c r="C964" s="76"/>
    </row>
    <row r="965" spans="2:3" x14ac:dyDescent="0.25">
      <c r="B965"/>
      <c r="C965" s="76"/>
    </row>
    <row r="966" spans="2:3" x14ac:dyDescent="0.25">
      <c r="B966"/>
      <c r="C966" s="76"/>
    </row>
    <row r="967" spans="2:3" x14ac:dyDescent="0.25">
      <c r="B967"/>
      <c r="C967" s="76"/>
    </row>
    <row r="968" spans="2:3" x14ac:dyDescent="0.25">
      <c r="B968"/>
      <c r="C968" s="76"/>
    </row>
    <row r="969" spans="2:3" x14ac:dyDescent="0.25">
      <c r="B969"/>
      <c r="C969" s="76"/>
    </row>
    <row r="970" spans="2:3" x14ac:dyDescent="0.25">
      <c r="B970"/>
      <c r="C970" s="76"/>
    </row>
    <row r="971" spans="2:3" x14ac:dyDescent="0.25">
      <c r="B971"/>
      <c r="C971" s="76"/>
    </row>
    <row r="972" spans="2:3" x14ac:dyDescent="0.25">
      <c r="B972"/>
      <c r="C972" s="76"/>
    </row>
    <row r="973" spans="2:3" x14ac:dyDescent="0.25">
      <c r="B973"/>
      <c r="C973" s="76"/>
    </row>
    <row r="974" spans="2:3" x14ac:dyDescent="0.25">
      <c r="B974"/>
      <c r="C974" s="76"/>
    </row>
    <row r="975" spans="2:3" x14ac:dyDescent="0.25">
      <c r="B975"/>
      <c r="C975" s="76"/>
    </row>
    <row r="976" spans="2:3" x14ac:dyDescent="0.25">
      <c r="B976"/>
      <c r="C976" s="76"/>
    </row>
    <row r="977" spans="2:3" x14ac:dyDescent="0.25">
      <c r="B977"/>
      <c r="C977" s="76"/>
    </row>
    <row r="978" spans="2:3" x14ac:dyDescent="0.25">
      <c r="B978"/>
      <c r="C978" s="76"/>
    </row>
    <row r="979" spans="2:3" x14ac:dyDescent="0.25">
      <c r="B979"/>
      <c r="C979" s="76"/>
    </row>
    <row r="980" spans="2:3" x14ac:dyDescent="0.25">
      <c r="B980"/>
      <c r="C980" s="76"/>
    </row>
    <row r="981" spans="2:3" x14ac:dyDescent="0.25">
      <c r="B981"/>
      <c r="C981" s="76"/>
    </row>
    <row r="982" spans="2:3" x14ac:dyDescent="0.25">
      <c r="B982"/>
      <c r="C982" s="76"/>
    </row>
    <row r="983" spans="2:3" x14ac:dyDescent="0.25">
      <c r="B983"/>
      <c r="C983" s="76"/>
    </row>
    <row r="984" spans="2:3" x14ac:dyDescent="0.25">
      <c r="B984"/>
      <c r="C984" s="76"/>
    </row>
    <row r="985" spans="2:3" x14ac:dyDescent="0.25">
      <c r="B985"/>
      <c r="C985" s="76"/>
    </row>
    <row r="986" spans="2:3" x14ac:dyDescent="0.25">
      <c r="B986"/>
      <c r="C986" s="76"/>
    </row>
    <row r="987" spans="2:3" x14ac:dyDescent="0.25">
      <c r="B987"/>
      <c r="C987" s="76"/>
    </row>
    <row r="988" spans="2:3" x14ac:dyDescent="0.25">
      <c r="B988"/>
      <c r="C988" s="76"/>
    </row>
    <row r="989" spans="2:3" x14ac:dyDescent="0.25">
      <c r="B989"/>
      <c r="C989" s="76"/>
    </row>
    <row r="990" spans="2:3" x14ac:dyDescent="0.25">
      <c r="B990"/>
      <c r="C990" s="76"/>
    </row>
    <row r="991" spans="2:3" x14ac:dyDescent="0.25">
      <c r="B991"/>
      <c r="C991" s="76"/>
    </row>
    <row r="992" spans="2:3" x14ac:dyDescent="0.25">
      <c r="B992"/>
      <c r="C992" s="76"/>
    </row>
    <row r="993" spans="2:3" x14ac:dyDescent="0.25">
      <c r="B993"/>
      <c r="C993" s="76"/>
    </row>
    <row r="994" spans="2:3" x14ac:dyDescent="0.25">
      <c r="B994"/>
      <c r="C994" s="76"/>
    </row>
    <row r="995" spans="2:3" x14ac:dyDescent="0.25">
      <c r="B995"/>
      <c r="C995" s="76"/>
    </row>
    <row r="996" spans="2:3" x14ac:dyDescent="0.25">
      <c r="B996"/>
      <c r="C996" s="76"/>
    </row>
    <row r="997" spans="2:3" x14ac:dyDescent="0.25">
      <c r="B997"/>
      <c r="C997" s="76"/>
    </row>
    <row r="998" spans="2:3" x14ac:dyDescent="0.25">
      <c r="B998"/>
      <c r="C998" s="76"/>
    </row>
    <row r="999" spans="2:3" x14ac:dyDescent="0.25">
      <c r="B999"/>
      <c r="C999" s="76"/>
    </row>
    <row r="1000" spans="2:3" x14ac:dyDescent="0.25">
      <c r="B1000"/>
      <c r="C1000" s="76"/>
    </row>
    <row r="1001" spans="2:3" x14ac:dyDescent="0.25">
      <c r="B1001"/>
      <c r="C1001" s="76"/>
    </row>
    <row r="1002" spans="2:3" x14ac:dyDescent="0.25">
      <c r="B1002"/>
      <c r="C1002" s="76"/>
    </row>
    <row r="1003" spans="2:3" x14ac:dyDescent="0.25">
      <c r="B1003"/>
      <c r="C1003" s="76"/>
    </row>
    <row r="1004" spans="2:3" x14ac:dyDescent="0.25">
      <c r="B1004"/>
      <c r="C1004" s="76"/>
    </row>
    <row r="1005" spans="2:3" x14ac:dyDescent="0.25">
      <c r="B1005"/>
      <c r="C1005" s="76"/>
    </row>
    <row r="1006" spans="2:3" x14ac:dyDescent="0.25">
      <c r="B1006"/>
      <c r="C1006" s="76"/>
    </row>
    <row r="1007" spans="2:3" x14ac:dyDescent="0.25">
      <c r="B1007"/>
      <c r="C1007" s="76"/>
    </row>
    <row r="1008" spans="2:3" x14ac:dyDescent="0.25">
      <c r="B1008"/>
      <c r="C1008" s="76"/>
    </row>
    <row r="1009" spans="2:3" x14ac:dyDescent="0.25">
      <c r="B1009"/>
      <c r="C1009" s="76"/>
    </row>
    <row r="1010" spans="2:3" x14ac:dyDescent="0.25">
      <c r="B1010"/>
      <c r="C1010" s="76"/>
    </row>
    <row r="1011" spans="2:3" x14ac:dyDescent="0.25">
      <c r="B1011"/>
      <c r="C1011" s="76"/>
    </row>
    <row r="1012" spans="2:3" x14ac:dyDescent="0.25">
      <c r="B1012"/>
      <c r="C1012" s="76"/>
    </row>
    <row r="1013" spans="2:3" x14ac:dyDescent="0.25">
      <c r="B1013"/>
      <c r="C1013" s="76"/>
    </row>
    <row r="1014" spans="2:3" x14ac:dyDescent="0.25">
      <c r="B1014"/>
      <c r="C1014" s="76"/>
    </row>
    <row r="1015" spans="2:3" x14ac:dyDescent="0.25">
      <c r="B1015"/>
      <c r="C1015" s="76"/>
    </row>
    <row r="1016" spans="2:3" x14ac:dyDescent="0.25">
      <c r="B1016"/>
      <c r="C1016" s="76"/>
    </row>
    <row r="1017" spans="2:3" x14ac:dyDescent="0.25">
      <c r="B1017"/>
      <c r="C1017" s="76"/>
    </row>
    <row r="1018" spans="2:3" x14ac:dyDescent="0.25">
      <c r="B1018"/>
      <c r="C1018" s="76"/>
    </row>
    <row r="1019" spans="2:3" x14ac:dyDescent="0.25">
      <c r="B1019"/>
      <c r="C1019" s="76"/>
    </row>
    <row r="1020" spans="2:3" x14ac:dyDescent="0.25">
      <c r="B1020"/>
      <c r="C1020" s="76"/>
    </row>
    <row r="1021" spans="2:3" x14ac:dyDescent="0.25">
      <c r="B1021"/>
      <c r="C1021" s="76"/>
    </row>
    <row r="1022" spans="2:3" x14ac:dyDescent="0.25">
      <c r="B1022"/>
      <c r="C1022" s="76"/>
    </row>
    <row r="1023" spans="2:3" x14ac:dyDescent="0.25">
      <c r="B1023"/>
      <c r="C1023" s="76"/>
    </row>
    <row r="1024" spans="2:3" x14ac:dyDescent="0.25">
      <c r="B1024"/>
      <c r="C1024" s="76"/>
    </row>
    <row r="1025" spans="2:3" x14ac:dyDescent="0.25">
      <c r="B1025"/>
      <c r="C1025" s="76"/>
    </row>
    <row r="1026" spans="2:3" x14ac:dyDescent="0.25">
      <c r="B1026"/>
      <c r="C1026" s="76"/>
    </row>
    <row r="1027" spans="2:3" x14ac:dyDescent="0.25">
      <c r="B1027"/>
      <c r="C1027" s="76"/>
    </row>
    <row r="1028" spans="2:3" x14ac:dyDescent="0.25">
      <c r="B1028"/>
      <c r="C1028" s="76"/>
    </row>
    <row r="1029" spans="2:3" x14ac:dyDescent="0.25">
      <c r="B1029"/>
      <c r="C1029" s="76"/>
    </row>
    <row r="1030" spans="2:3" x14ac:dyDescent="0.25">
      <c r="B1030"/>
      <c r="C1030" s="76"/>
    </row>
    <row r="1031" spans="2:3" x14ac:dyDescent="0.25">
      <c r="B1031"/>
      <c r="C1031" s="76"/>
    </row>
    <row r="1032" spans="2:3" x14ac:dyDescent="0.25">
      <c r="B1032"/>
      <c r="C1032" s="76"/>
    </row>
    <row r="1033" spans="2:3" x14ac:dyDescent="0.25">
      <c r="B1033"/>
      <c r="C1033" s="76"/>
    </row>
    <row r="1034" spans="2:3" x14ac:dyDescent="0.25">
      <c r="B1034"/>
      <c r="C1034" s="76"/>
    </row>
    <row r="1035" spans="2:3" x14ac:dyDescent="0.25">
      <c r="B1035"/>
      <c r="C1035" s="76"/>
    </row>
    <row r="1036" spans="2:3" x14ac:dyDescent="0.25">
      <c r="B1036"/>
      <c r="C1036" s="76"/>
    </row>
    <row r="1037" spans="2:3" x14ac:dyDescent="0.25">
      <c r="B1037"/>
      <c r="C1037" s="76"/>
    </row>
    <row r="1038" spans="2:3" x14ac:dyDescent="0.25">
      <c r="B1038"/>
      <c r="C1038" s="76"/>
    </row>
    <row r="1039" spans="2:3" x14ac:dyDescent="0.25">
      <c r="B1039"/>
      <c r="C1039" s="76"/>
    </row>
    <row r="1040" spans="2:3" x14ac:dyDescent="0.25">
      <c r="B1040"/>
      <c r="C1040" s="76"/>
    </row>
    <row r="1041" spans="2:3" x14ac:dyDescent="0.25">
      <c r="B1041"/>
      <c r="C1041" s="76"/>
    </row>
    <row r="1042" spans="2:3" x14ac:dyDescent="0.25">
      <c r="B1042"/>
      <c r="C1042" s="76"/>
    </row>
    <row r="1043" spans="2:3" x14ac:dyDescent="0.25">
      <c r="B1043"/>
      <c r="C1043" s="76"/>
    </row>
    <row r="1044" spans="2:3" x14ac:dyDescent="0.25">
      <c r="B1044"/>
      <c r="C1044" s="76"/>
    </row>
    <row r="1045" spans="2:3" x14ac:dyDescent="0.25">
      <c r="B1045"/>
      <c r="C1045" s="76"/>
    </row>
    <row r="1046" spans="2:3" x14ac:dyDescent="0.25">
      <c r="B1046"/>
      <c r="C1046" s="76"/>
    </row>
    <row r="1047" spans="2:3" x14ac:dyDescent="0.25">
      <c r="B1047"/>
      <c r="C1047" s="76"/>
    </row>
    <row r="1048" spans="2:3" x14ac:dyDescent="0.25">
      <c r="B1048"/>
      <c r="C1048" s="76"/>
    </row>
    <row r="1049" spans="2:3" x14ac:dyDescent="0.25">
      <c r="B1049"/>
      <c r="C1049" s="76"/>
    </row>
    <row r="1050" spans="2:3" x14ac:dyDescent="0.25">
      <c r="B1050"/>
      <c r="C1050" s="76"/>
    </row>
    <row r="1051" spans="2:3" x14ac:dyDescent="0.25">
      <c r="B1051"/>
      <c r="C1051" s="76"/>
    </row>
    <row r="1052" spans="2:3" x14ac:dyDescent="0.25">
      <c r="B1052"/>
      <c r="C1052" s="76"/>
    </row>
    <row r="1053" spans="2:3" x14ac:dyDescent="0.25">
      <c r="B1053"/>
      <c r="C1053" s="76"/>
    </row>
    <row r="1054" spans="2:3" x14ac:dyDescent="0.25">
      <c r="B1054"/>
      <c r="C1054" s="76"/>
    </row>
    <row r="1055" spans="2:3" x14ac:dyDescent="0.25">
      <c r="B1055"/>
      <c r="C1055" s="76"/>
    </row>
    <row r="1056" spans="2:3" x14ac:dyDescent="0.25">
      <c r="B1056"/>
      <c r="C1056" s="76"/>
    </row>
    <row r="1057" spans="2:3" x14ac:dyDescent="0.25">
      <c r="B1057"/>
      <c r="C1057" s="76"/>
    </row>
    <row r="1058" spans="2:3" x14ac:dyDescent="0.25">
      <c r="B1058"/>
      <c r="C1058" s="76"/>
    </row>
    <row r="1059" spans="2:3" x14ac:dyDescent="0.25">
      <c r="B1059"/>
      <c r="C1059" s="76"/>
    </row>
    <row r="1060" spans="2:3" x14ac:dyDescent="0.25">
      <c r="B1060"/>
      <c r="C1060" s="76"/>
    </row>
    <row r="1061" spans="2:3" x14ac:dyDescent="0.25">
      <c r="B1061"/>
      <c r="C1061" s="76"/>
    </row>
    <row r="1062" spans="2:3" x14ac:dyDescent="0.25">
      <c r="B1062"/>
      <c r="C1062" s="76"/>
    </row>
    <row r="1063" spans="2:3" x14ac:dyDescent="0.25">
      <c r="B1063"/>
      <c r="C1063" s="76"/>
    </row>
    <row r="1064" spans="2:3" x14ac:dyDescent="0.25">
      <c r="B1064"/>
      <c r="C1064" s="76"/>
    </row>
    <row r="1065" spans="2:3" x14ac:dyDescent="0.25">
      <c r="B1065"/>
      <c r="C1065" s="76"/>
    </row>
    <row r="1066" spans="2:3" x14ac:dyDescent="0.25">
      <c r="B1066"/>
      <c r="C1066" s="76"/>
    </row>
    <row r="1067" spans="2:3" x14ac:dyDescent="0.25">
      <c r="B1067"/>
      <c r="C1067" s="76"/>
    </row>
    <row r="1068" spans="2:3" x14ac:dyDescent="0.25">
      <c r="B1068"/>
      <c r="C1068" s="76"/>
    </row>
    <row r="1069" spans="2:3" x14ac:dyDescent="0.25">
      <c r="B1069"/>
      <c r="C1069" s="76"/>
    </row>
    <row r="1070" spans="2:3" x14ac:dyDescent="0.25">
      <c r="B1070"/>
      <c r="C1070" s="76"/>
    </row>
    <row r="1071" spans="2:3" x14ac:dyDescent="0.25">
      <c r="B1071"/>
      <c r="C1071" s="76"/>
    </row>
    <row r="1072" spans="2:3" x14ac:dyDescent="0.25">
      <c r="B1072"/>
      <c r="C1072" s="76"/>
    </row>
    <row r="1073" spans="2:3" x14ac:dyDescent="0.25">
      <c r="B1073"/>
      <c r="C1073" s="76"/>
    </row>
    <row r="1074" spans="2:3" x14ac:dyDescent="0.25">
      <c r="B1074"/>
      <c r="C1074" s="76"/>
    </row>
    <row r="1075" spans="2:3" x14ac:dyDescent="0.25">
      <c r="B1075"/>
      <c r="C1075" s="76"/>
    </row>
    <row r="1076" spans="2:3" x14ac:dyDescent="0.25">
      <c r="B1076"/>
      <c r="C1076" s="76"/>
    </row>
    <row r="1077" spans="2:3" x14ac:dyDescent="0.25">
      <c r="B1077"/>
      <c r="C1077" s="76"/>
    </row>
    <row r="1078" spans="2:3" x14ac:dyDescent="0.25">
      <c r="B1078"/>
      <c r="C1078" s="76"/>
    </row>
    <row r="1079" spans="2:3" x14ac:dyDescent="0.25">
      <c r="B1079"/>
      <c r="C1079" s="76"/>
    </row>
    <row r="1080" spans="2:3" x14ac:dyDescent="0.25">
      <c r="B1080"/>
      <c r="C1080" s="76"/>
    </row>
    <row r="1081" spans="2:3" x14ac:dyDescent="0.25">
      <c r="B1081"/>
      <c r="C1081" s="76"/>
    </row>
    <row r="1082" spans="2:3" x14ac:dyDescent="0.25">
      <c r="B1082"/>
      <c r="C1082" s="76"/>
    </row>
    <row r="1083" spans="2:3" x14ac:dyDescent="0.25">
      <c r="B1083"/>
      <c r="C1083" s="76"/>
    </row>
    <row r="1084" spans="2:3" x14ac:dyDescent="0.25">
      <c r="B1084"/>
      <c r="C1084" s="76"/>
    </row>
    <row r="1085" spans="2:3" x14ac:dyDescent="0.25">
      <c r="B1085"/>
      <c r="C1085" s="76"/>
    </row>
    <row r="1086" spans="2:3" x14ac:dyDescent="0.25">
      <c r="B1086"/>
      <c r="C1086" s="76"/>
    </row>
    <row r="1087" spans="2:3" x14ac:dyDescent="0.25">
      <c r="B1087"/>
      <c r="C1087" s="76"/>
    </row>
    <row r="1088" spans="2:3" x14ac:dyDescent="0.25">
      <c r="B1088"/>
      <c r="C1088" s="76"/>
    </row>
    <row r="1089" spans="2:3" x14ac:dyDescent="0.25">
      <c r="B1089"/>
      <c r="C1089" s="76"/>
    </row>
    <row r="1090" spans="2:3" x14ac:dyDescent="0.25">
      <c r="B1090"/>
      <c r="C1090" s="76"/>
    </row>
    <row r="1091" spans="2:3" x14ac:dyDescent="0.25">
      <c r="B1091"/>
      <c r="C1091" s="76"/>
    </row>
    <row r="1092" spans="2:3" x14ac:dyDescent="0.25">
      <c r="B1092"/>
      <c r="C1092" s="76"/>
    </row>
    <row r="1093" spans="2:3" x14ac:dyDescent="0.25">
      <c r="B1093"/>
      <c r="C1093" s="76"/>
    </row>
    <row r="1094" spans="2:3" x14ac:dyDescent="0.25">
      <c r="B1094"/>
      <c r="C1094" s="76"/>
    </row>
    <row r="1095" spans="2:3" x14ac:dyDescent="0.25">
      <c r="B1095"/>
      <c r="C1095" s="76"/>
    </row>
    <row r="1096" spans="2:3" x14ac:dyDescent="0.25">
      <c r="B1096"/>
      <c r="C1096" s="76"/>
    </row>
    <row r="1097" spans="2:3" x14ac:dyDescent="0.25">
      <c r="B1097"/>
      <c r="C1097" s="76"/>
    </row>
    <row r="1098" spans="2:3" x14ac:dyDescent="0.25">
      <c r="B1098"/>
      <c r="C1098" s="76"/>
    </row>
    <row r="1099" spans="2:3" x14ac:dyDescent="0.25">
      <c r="B1099"/>
      <c r="C1099" s="76"/>
    </row>
    <row r="1100" spans="2:3" x14ac:dyDescent="0.25">
      <c r="B1100"/>
      <c r="C1100" s="76"/>
    </row>
    <row r="1101" spans="2:3" x14ac:dyDescent="0.25">
      <c r="B1101"/>
      <c r="C1101" s="76"/>
    </row>
    <row r="1102" spans="2:3" x14ac:dyDescent="0.25">
      <c r="B1102"/>
      <c r="C1102" s="76"/>
    </row>
    <row r="1103" spans="2:3" x14ac:dyDescent="0.25">
      <c r="B1103"/>
      <c r="C1103" s="76"/>
    </row>
    <row r="1104" spans="2:3" x14ac:dyDescent="0.25">
      <c r="B1104"/>
      <c r="C1104" s="76"/>
    </row>
    <row r="1105" spans="2:3" x14ac:dyDescent="0.25">
      <c r="B1105"/>
      <c r="C1105" s="76"/>
    </row>
    <row r="1106" spans="2:3" x14ac:dyDescent="0.25">
      <c r="B1106"/>
      <c r="C1106" s="76"/>
    </row>
    <row r="1107" spans="2:3" x14ac:dyDescent="0.25">
      <c r="B1107"/>
      <c r="C1107" s="76"/>
    </row>
    <row r="1108" spans="2:3" x14ac:dyDescent="0.25">
      <c r="B1108"/>
      <c r="C1108" s="76"/>
    </row>
    <row r="1109" spans="2:3" x14ac:dyDescent="0.25">
      <c r="B1109"/>
      <c r="C1109" s="76"/>
    </row>
    <row r="1110" spans="2:3" x14ac:dyDescent="0.25">
      <c r="B1110"/>
      <c r="C1110" s="76"/>
    </row>
    <row r="1111" spans="2:3" x14ac:dyDescent="0.25">
      <c r="B1111"/>
      <c r="C1111" s="76"/>
    </row>
    <row r="1112" spans="2:3" x14ac:dyDescent="0.25">
      <c r="B1112"/>
      <c r="C1112" s="76"/>
    </row>
    <row r="1113" spans="2:3" x14ac:dyDescent="0.25">
      <c r="B1113"/>
      <c r="C1113" s="76"/>
    </row>
    <row r="1114" spans="2:3" x14ac:dyDescent="0.25">
      <c r="B1114"/>
      <c r="C1114" s="76"/>
    </row>
    <row r="1115" spans="2:3" x14ac:dyDescent="0.25">
      <c r="B1115"/>
      <c r="C1115" s="76"/>
    </row>
    <row r="1116" spans="2:3" x14ac:dyDescent="0.25">
      <c r="B1116"/>
      <c r="C1116" s="76"/>
    </row>
    <row r="1117" spans="2:3" x14ac:dyDescent="0.25">
      <c r="B1117"/>
      <c r="C1117" s="76"/>
    </row>
    <row r="1118" spans="2:3" x14ac:dyDescent="0.25">
      <c r="B1118"/>
      <c r="C1118" s="76"/>
    </row>
    <row r="1119" spans="2:3" x14ac:dyDescent="0.25">
      <c r="B1119"/>
      <c r="C1119" s="76"/>
    </row>
    <row r="1120" spans="2:3" x14ac:dyDescent="0.25">
      <c r="B1120"/>
      <c r="C1120" s="76"/>
    </row>
    <row r="1121" spans="2:3" x14ac:dyDescent="0.25">
      <c r="B1121"/>
      <c r="C1121" s="76"/>
    </row>
    <row r="1122" spans="2:3" x14ac:dyDescent="0.25">
      <c r="B1122"/>
      <c r="C1122" s="76"/>
    </row>
    <row r="1123" spans="2:3" x14ac:dyDescent="0.25">
      <c r="B1123"/>
      <c r="C1123" s="76"/>
    </row>
    <row r="1124" spans="2:3" x14ac:dyDescent="0.25">
      <c r="B1124"/>
      <c r="C1124" s="76"/>
    </row>
    <row r="1125" spans="2:3" x14ac:dyDescent="0.25">
      <c r="B1125"/>
      <c r="C1125" s="76"/>
    </row>
    <row r="1126" spans="2:3" x14ac:dyDescent="0.25">
      <c r="B1126"/>
      <c r="C1126" s="76"/>
    </row>
    <row r="1127" spans="2:3" x14ac:dyDescent="0.25">
      <c r="B1127"/>
      <c r="C1127" s="76"/>
    </row>
    <row r="1128" spans="2:3" x14ac:dyDescent="0.25">
      <c r="B1128"/>
      <c r="C1128" s="76"/>
    </row>
    <row r="1129" spans="2:3" x14ac:dyDescent="0.25">
      <c r="B1129"/>
      <c r="C1129" s="76"/>
    </row>
    <row r="1130" spans="2:3" x14ac:dyDescent="0.25">
      <c r="B1130"/>
      <c r="C1130" s="76"/>
    </row>
    <row r="1131" spans="2:3" x14ac:dyDescent="0.25">
      <c r="B1131"/>
      <c r="C1131" s="76"/>
    </row>
    <row r="1132" spans="2:3" x14ac:dyDescent="0.25">
      <c r="B1132"/>
      <c r="C1132" s="76"/>
    </row>
    <row r="1133" spans="2:3" x14ac:dyDescent="0.25">
      <c r="B1133"/>
      <c r="C1133" s="76"/>
    </row>
    <row r="1134" spans="2:3" x14ac:dyDescent="0.25">
      <c r="B1134"/>
      <c r="C1134" s="76"/>
    </row>
    <row r="1135" spans="2:3" x14ac:dyDescent="0.25">
      <c r="B1135"/>
      <c r="C1135" s="76"/>
    </row>
    <row r="1136" spans="2:3" x14ac:dyDescent="0.25">
      <c r="B1136"/>
      <c r="C1136" s="76"/>
    </row>
    <row r="1137" spans="2:3" x14ac:dyDescent="0.25">
      <c r="B1137"/>
      <c r="C1137" s="76"/>
    </row>
    <row r="1138" spans="2:3" x14ac:dyDescent="0.25">
      <c r="B1138"/>
      <c r="C1138" s="76"/>
    </row>
    <row r="1139" spans="2:3" x14ac:dyDescent="0.25">
      <c r="B1139"/>
      <c r="C1139" s="76"/>
    </row>
    <row r="1140" spans="2:3" x14ac:dyDescent="0.25">
      <c r="B1140"/>
      <c r="C1140" s="76"/>
    </row>
    <row r="1141" spans="2:3" x14ac:dyDescent="0.25">
      <c r="B1141"/>
      <c r="C1141" s="76"/>
    </row>
    <row r="1142" spans="2:3" x14ac:dyDescent="0.25">
      <c r="B1142"/>
      <c r="C1142" s="76"/>
    </row>
    <row r="1143" spans="2:3" x14ac:dyDescent="0.25">
      <c r="B1143"/>
      <c r="C1143" s="76"/>
    </row>
    <row r="1144" spans="2:3" x14ac:dyDescent="0.25">
      <c r="B1144"/>
      <c r="C1144" s="76"/>
    </row>
    <row r="1145" spans="2:3" x14ac:dyDescent="0.25">
      <c r="B1145"/>
      <c r="C1145" s="76"/>
    </row>
    <row r="1146" spans="2:3" x14ac:dyDescent="0.25">
      <c r="B1146"/>
      <c r="C1146" s="76"/>
    </row>
    <row r="1147" spans="2:3" x14ac:dyDescent="0.25">
      <c r="B1147"/>
      <c r="C1147" s="76"/>
    </row>
    <row r="1148" spans="2:3" x14ac:dyDescent="0.25">
      <c r="B1148"/>
      <c r="C1148" s="76"/>
    </row>
    <row r="1149" spans="2:3" x14ac:dyDescent="0.25">
      <c r="B1149"/>
      <c r="C1149" s="76"/>
    </row>
    <row r="1150" spans="2:3" x14ac:dyDescent="0.25">
      <c r="B1150"/>
      <c r="C1150" s="76"/>
    </row>
    <row r="1151" spans="2:3" x14ac:dyDescent="0.25">
      <c r="B1151"/>
      <c r="C1151" s="76"/>
    </row>
    <row r="1152" spans="2:3" x14ac:dyDescent="0.25">
      <c r="B1152"/>
      <c r="C1152" s="76"/>
    </row>
    <row r="1153" spans="2:3" x14ac:dyDescent="0.25">
      <c r="B1153"/>
      <c r="C1153" s="76"/>
    </row>
    <row r="1154" spans="2:3" x14ac:dyDescent="0.25">
      <c r="B1154"/>
      <c r="C1154" s="76"/>
    </row>
    <row r="1155" spans="2:3" x14ac:dyDescent="0.25">
      <c r="B1155"/>
      <c r="C1155" s="76"/>
    </row>
    <row r="1156" spans="2:3" x14ac:dyDescent="0.25">
      <c r="B1156"/>
      <c r="C1156" s="76"/>
    </row>
    <row r="1157" spans="2:3" x14ac:dyDescent="0.25">
      <c r="B1157"/>
      <c r="C1157" s="76"/>
    </row>
    <row r="1158" spans="2:3" x14ac:dyDescent="0.25">
      <c r="B1158"/>
      <c r="C1158" s="76"/>
    </row>
    <row r="1159" spans="2:3" x14ac:dyDescent="0.25">
      <c r="B1159"/>
      <c r="C1159" s="76"/>
    </row>
    <row r="1160" spans="2:3" x14ac:dyDescent="0.25">
      <c r="B1160"/>
      <c r="C1160" s="76"/>
    </row>
    <row r="1161" spans="2:3" x14ac:dyDescent="0.25">
      <c r="B1161"/>
      <c r="C1161" s="76"/>
    </row>
    <row r="1162" spans="2:3" x14ac:dyDescent="0.25">
      <c r="B1162"/>
      <c r="C1162" s="76"/>
    </row>
    <row r="1163" spans="2:3" x14ac:dyDescent="0.25">
      <c r="B1163"/>
      <c r="C1163" s="76"/>
    </row>
    <row r="1164" spans="2:3" x14ac:dyDescent="0.25">
      <c r="B1164"/>
      <c r="C1164" s="76"/>
    </row>
    <row r="1165" spans="2:3" x14ac:dyDescent="0.25">
      <c r="B1165"/>
      <c r="C1165" s="76"/>
    </row>
    <row r="1166" spans="2:3" x14ac:dyDescent="0.25">
      <c r="B1166"/>
      <c r="C1166" s="76"/>
    </row>
    <row r="1167" spans="2:3" x14ac:dyDescent="0.25">
      <c r="B1167"/>
      <c r="C1167" s="76"/>
    </row>
    <row r="1168" spans="2:3" x14ac:dyDescent="0.25">
      <c r="B1168"/>
      <c r="C1168" s="76"/>
    </row>
    <row r="1169" spans="2:3" x14ac:dyDescent="0.25">
      <c r="B1169"/>
      <c r="C1169" s="76"/>
    </row>
    <row r="1170" spans="2:3" x14ac:dyDescent="0.25">
      <c r="B1170"/>
      <c r="C1170" s="76"/>
    </row>
    <row r="1171" spans="2:3" x14ac:dyDescent="0.25">
      <c r="B1171"/>
      <c r="C1171" s="76"/>
    </row>
    <row r="1172" spans="2:3" x14ac:dyDescent="0.25">
      <c r="B1172"/>
      <c r="C1172" s="76"/>
    </row>
    <row r="1173" spans="2:3" x14ac:dyDescent="0.25">
      <c r="B1173"/>
      <c r="C1173" s="76"/>
    </row>
    <row r="1174" spans="2:3" x14ac:dyDescent="0.25">
      <c r="B1174"/>
      <c r="C1174" s="76"/>
    </row>
    <row r="1175" spans="2:3" x14ac:dyDescent="0.25">
      <c r="B1175"/>
      <c r="C1175" s="76"/>
    </row>
    <row r="1176" spans="2:3" x14ac:dyDescent="0.25">
      <c r="B1176"/>
      <c r="C1176" s="76"/>
    </row>
    <row r="1177" spans="2:3" x14ac:dyDescent="0.25">
      <c r="B1177"/>
      <c r="C1177" s="76"/>
    </row>
    <row r="1178" spans="2:3" x14ac:dyDescent="0.25">
      <c r="B1178"/>
      <c r="C1178" s="76"/>
    </row>
    <row r="1179" spans="2:3" x14ac:dyDescent="0.25">
      <c r="B1179"/>
      <c r="C1179" s="76"/>
    </row>
    <row r="1180" spans="2:3" x14ac:dyDescent="0.25">
      <c r="B1180"/>
      <c r="C1180" s="76"/>
    </row>
    <row r="1181" spans="2:3" x14ac:dyDescent="0.25">
      <c r="B1181"/>
      <c r="C1181" s="76"/>
    </row>
    <row r="1182" spans="2:3" x14ac:dyDescent="0.25">
      <c r="B1182"/>
      <c r="C1182" s="76"/>
    </row>
    <row r="1183" spans="2:3" x14ac:dyDescent="0.25">
      <c r="B1183"/>
      <c r="C1183" s="76"/>
    </row>
    <row r="1184" spans="2:3" x14ac:dyDescent="0.25">
      <c r="B1184"/>
      <c r="C1184" s="76"/>
    </row>
    <row r="1185" spans="2:3" x14ac:dyDescent="0.25">
      <c r="B1185"/>
      <c r="C1185" s="76"/>
    </row>
    <row r="1186" spans="2:3" x14ac:dyDescent="0.25">
      <c r="B1186"/>
      <c r="C1186" s="76"/>
    </row>
    <row r="1187" spans="2:3" x14ac:dyDescent="0.25">
      <c r="B1187"/>
      <c r="C1187" s="76"/>
    </row>
    <row r="1188" spans="2:3" x14ac:dyDescent="0.25">
      <c r="B1188"/>
      <c r="C1188" s="76"/>
    </row>
    <row r="1189" spans="2:3" x14ac:dyDescent="0.25">
      <c r="B1189"/>
      <c r="C1189" s="76"/>
    </row>
    <row r="1190" spans="2:3" x14ac:dyDescent="0.25">
      <c r="B1190"/>
      <c r="C1190" s="76"/>
    </row>
    <row r="1191" spans="2:3" x14ac:dyDescent="0.25">
      <c r="B1191"/>
      <c r="C1191" s="76"/>
    </row>
    <row r="1192" spans="2:3" x14ac:dyDescent="0.25">
      <c r="B1192"/>
      <c r="C1192" s="76"/>
    </row>
    <row r="1193" spans="2:3" x14ac:dyDescent="0.25">
      <c r="B1193"/>
      <c r="C1193" s="76"/>
    </row>
    <row r="1194" spans="2:3" x14ac:dyDescent="0.25">
      <c r="B1194"/>
      <c r="C1194" s="76"/>
    </row>
    <row r="1195" spans="2:3" x14ac:dyDescent="0.25">
      <c r="B1195"/>
      <c r="C1195" s="76"/>
    </row>
    <row r="1196" spans="2:3" x14ac:dyDescent="0.25">
      <c r="B1196"/>
      <c r="C1196" s="76"/>
    </row>
    <row r="1197" spans="2:3" x14ac:dyDescent="0.25">
      <c r="B1197"/>
      <c r="C1197" s="76"/>
    </row>
    <row r="1198" spans="2:3" x14ac:dyDescent="0.25">
      <c r="B1198"/>
      <c r="C1198" s="76"/>
    </row>
    <row r="1199" spans="2:3" x14ac:dyDescent="0.25">
      <c r="B1199"/>
      <c r="C1199" s="76"/>
    </row>
    <row r="1200" spans="2:3" x14ac:dyDescent="0.25">
      <c r="B1200"/>
      <c r="C1200" s="76"/>
    </row>
    <row r="1201" spans="2:3" x14ac:dyDescent="0.25">
      <c r="B1201"/>
      <c r="C1201" s="76"/>
    </row>
    <row r="1202" spans="2:3" x14ac:dyDescent="0.25">
      <c r="B1202"/>
      <c r="C1202" s="76"/>
    </row>
    <row r="1203" spans="2:3" x14ac:dyDescent="0.25">
      <c r="B1203"/>
      <c r="C1203" s="76"/>
    </row>
    <row r="1204" spans="2:3" x14ac:dyDescent="0.25">
      <c r="B1204"/>
      <c r="C1204" s="76"/>
    </row>
    <row r="1205" spans="2:3" x14ac:dyDescent="0.25">
      <c r="B1205"/>
      <c r="C1205" s="76"/>
    </row>
    <row r="1206" spans="2:3" x14ac:dyDescent="0.25">
      <c r="B1206"/>
      <c r="C1206" s="76"/>
    </row>
    <row r="1207" spans="2:3" x14ac:dyDescent="0.25">
      <c r="B1207"/>
      <c r="C1207" s="76"/>
    </row>
    <row r="1208" spans="2:3" x14ac:dyDescent="0.25">
      <c r="B1208"/>
      <c r="C1208" s="76"/>
    </row>
    <row r="1209" spans="2:3" x14ac:dyDescent="0.25">
      <c r="B1209"/>
      <c r="C1209" s="76"/>
    </row>
    <row r="1210" spans="2:3" x14ac:dyDescent="0.25">
      <c r="B1210"/>
      <c r="C1210" s="76"/>
    </row>
    <row r="1211" spans="2:3" x14ac:dyDescent="0.25">
      <c r="B1211"/>
      <c r="C1211" s="76"/>
    </row>
    <row r="1212" spans="2:3" x14ac:dyDescent="0.25">
      <c r="B1212"/>
      <c r="C1212" s="76"/>
    </row>
    <row r="1213" spans="2:3" x14ac:dyDescent="0.25">
      <c r="B1213"/>
      <c r="C1213" s="76"/>
    </row>
    <row r="1214" spans="2:3" x14ac:dyDescent="0.25">
      <c r="B1214"/>
      <c r="C1214" s="76"/>
    </row>
    <row r="1215" spans="2:3" x14ac:dyDescent="0.25">
      <c r="B1215"/>
      <c r="C1215" s="76"/>
    </row>
    <row r="1216" spans="2:3" x14ac:dyDescent="0.25">
      <c r="B1216"/>
      <c r="C1216" s="76"/>
    </row>
    <row r="1217" spans="2:3" x14ac:dyDescent="0.25">
      <c r="B1217"/>
      <c r="C1217" s="76"/>
    </row>
    <row r="1218" spans="2:3" x14ac:dyDescent="0.25">
      <c r="B1218"/>
      <c r="C1218" s="76"/>
    </row>
    <row r="1219" spans="2:3" x14ac:dyDescent="0.25">
      <c r="B1219"/>
      <c r="C1219" s="76"/>
    </row>
    <row r="1220" spans="2:3" x14ac:dyDescent="0.25">
      <c r="B1220"/>
      <c r="C1220" s="76"/>
    </row>
    <row r="1221" spans="2:3" x14ac:dyDescent="0.25">
      <c r="B1221"/>
      <c r="C1221" s="76"/>
    </row>
    <row r="1222" spans="2:3" x14ac:dyDescent="0.25">
      <c r="B1222"/>
      <c r="C1222" s="76"/>
    </row>
    <row r="1223" spans="2:3" x14ac:dyDescent="0.25">
      <c r="B1223"/>
      <c r="C1223" s="76"/>
    </row>
    <row r="1224" spans="2:3" x14ac:dyDescent="0.25">
      <c r="B1224"/>
      <c r="C1224" s="76"/>
    </row>
    <row r="1225" spans="2:3" x14ac:dyDescent="0.25">
      <c r="B1225"/>
      <c r="C1225" s="76"/>
    </row>
    <row r="1226" spans="2:3" x14ac:dyDescent="0.25">
      <c r="B1226"/>
      <c r="C1226" s="76"/>
    </row>
    <row r="1227" spans="2:3" x14ac:dyDescent="0.25">
      <c r="B1227"/>
      <c r="C1227" s="76"/>
    </row>
    <row r="1228" spans="2:3" x14ac:dyDescent="0.25">
      <c r="B1228"/>
      <c r="C1228" s="76"/>
    </row>
    <row r="1229" spans="2:3" x14ac:dyDescent="0.25">
      <c r="B1229"/>
      <c r="C1229" s="76"/>
    </row>
    <row r="1230" spans="2:3" x14ac:dyDescent="0.25">
      <c r="B1230"/>
      <c r="C1230" s="76"/>
    </row>
    <row r="1231" spans="2:3" x14ac:dyDescent="0.25">
      <c r="B1231"/>
      <c r="C1231" s="76"/>
    </row>
    <row r="1232" spans="2:3" x14ac:dyDescent="0.25">
      <c r="B1232"/>
      <c r="C1232" s="76"/>
    </row>
    <row r="1233" spans="2:3" x14ac:dyDescent="0.25">
      <c r="B1233"/>
      <c r="C1233" s="76"/>
    </row>
    <row r="1234" spans="2:3" x14ac:dyDescent="0.25">
      <c r="B1234"/>
      <c r="C1234" s="76"/>
    </row>
    <row r="1235" spans="2:3" x14ac:dyDescent="0.25">
      <c r="B1235"/>
      <c r="C1235" s="76"/>
    </row>
    <row r="1236" spans="2:3" x14ac:dyDescent="0.25">
      <c r="B1236"/>
      <c r="C1236" s="76"/>
    </row>
    <row r="1237" spans="2:3" x14ac:dyDescent="0.25">
      <c r="B1237"/>
      <c r="C1237" s="76"/>
    </row>
    <row r="1238" spans="2:3" x14ac:dyDescent="0.25">
      <c r="B1238"/>
      <c r="C1238" s="76"/>
    </row>
    <row r="1239" spans="2:3" x14ac:dyDescent="0.25">
      <c r="B1239"/>
      <c r="C1239" s="76"/>
    </row>
    <row r="1240" spans="2:3" x14ac:dyDescent="0.25">
      <c r="B1240"/>
      <c r="C1240" s="76"/>
    </row>
    <row r="1241" spans="2:3" x14ac:dyDescent="0.25">
      <c r="B1241"/>
      <c r="C1241" s="76"/>
    </row>
    <row r="1242" spans="2:3" x14ac:dyDescent="0.25">
      <c r="B1242"/>
      <c r="C1242" s="76"/>
    </row>
    <row r="1243" spans="2:3" x14ac:dyDescent="0.25">
      <c r="B1243"/>
      <c r="C1243" s="76"/>
    </row>
    <row r="1244" spans="2:3" x14ac:dyDescent="0.25">
      <c r="B1244"/>
      <c r="C1244" s="76"/>
    </row>
    <row r="1245" spans="2:3" x14ac:dyDescent="0.25">
      <c r="B1245"/>
      <c r="C1245" s="76"/>
    </row>
    <row r="1246" spans="2:3" x14ac:dyDescent="0.25">
      <c r="B1246"/>
      <c r="C1246" s="76"/>
    </row>
    <row r="1247" spans="2:3" x14ac:dyDescent="0.25">
      <c r="B1247"/>
      <c r="C1247" s="76"/>
    </row>
    <row r="1248" spans="2:3" x14ac:dyDescent="0.25">
      <c r="B1248"/>
      <c r="C1248" s="76"/>
    </row>
    <row r="1249" spans="2:3" x14ac:dyDescent="0.25">
      <c r="B1249"/>
      <c r="C1249" s="76"/>
    </row>
    <row r="1250" spans="2:3" x14ac:dyDescent="0.25">
      <c r="B1250"/>
      <c r="C1250" s="76"/>
    </row>
    <row r="1251" spans="2:3" x14ac:dyDescent="0.25">
      <c r="B1251"/>
      <c r="C1251" s="76"/>
    </row>
    <row r="1252" spans="2:3" x14ac:dyDescent="0.25">
      <c r="B1252"/>
      <c r="C1252" s="76"/>
    </row>
    <row r="1253" spans="2:3" x14ac:dyDescent="0.25">
      <c r="B1253"/>
      <c r="C1253" s="76"/>
    </row>
    <row r="1254" spans="2:3" x14ac:dyDescent="0.25">
      <c r="B1254"/>
      <c r="C1254" s="76"/>
    </row>
    <row r="1255" spans="2:3" x14ac:dyDescent="0.25">
      <c r="B1255"/>
      <c r="C1255" s="76"/>
    </row>
    <row r="1256" spans="2:3" x14ac:dyDescent="0.25">
      <c r="B1256"/>
      <c r="C1256" s="76"/>
    </row>
    <row r="1257" spans="2:3" x14ac:dyDescent="0.25">
      <c r="B1257"/>
      <c r="C1257" s="76"/>
    </row>
    <row r="1258" spans="2:3" x14ac:dyDescent="0.25">
      <c r="B1258"/>
      <c r="C1258" s="76"/>
    </row>
    <row r="1259" spans="2:3" x14ac:dyDescent="0.25">
      <c r="B1259"/>
      <c r="C1259" s="76"/>
    </row>
    <row r="1260" spans="2:3" x14ac:dyDescent="0.25">
      <c r="B1260"/>
      <c r="C1260" s="76"/>
    </row>
    <row r="1261" spans="2:3" x14ac:dyDescent="0.25">
      <c r="B1261"/>
      <c r="C1261" s="76"/>
    </row>
    <row r="1262" spans="2:3" x14ac:dyDescent="0.25">
      <c r="B1262"/>
      <c r="C1262" s="76"/>
    </row>
    <row r="1263" spans="2:3" x14ac:dyDescent="0.25">
      <c r="B1263"/>
      <c r="C1263" s="76"/>
    </row>
    <row r="1264" spans="2:3" x14ac:dyDescent="0.25">
      <c r="B1264"/>
      <c r="C1264" s="76"/>
    </row>
    <row r="1265" spans="2:3" x14ac:dyDescent="0.25">
      <c r="B1265"/>
      <c r="C1265" s="76"/>
    </row>
    <row r="1266" spans="2:3" x14ac:dyDescent="0.25">
      <c r="B1266"/>
      <c r="C1266" s="76"/>
    </row>
    <row r="1267" spans="2:3" x14ac:dyDescent="0.25">
      <c r="B1267"/>
      <c r="C1267" s="76"/>
    </row>
    <row r="1268" spans="2:3" x14ac:dyDescent="0.25">
      <c r="B1268"/>
      <c r="C1268" s="76"/>
    </row>
    <row r="1269" spans="2:3" x14ac:dyDescent="0.25">
      <c r="B1269"/>
      <c r="C1269" s="76"/>
    </row>
    <row r="1270" spans="2:3" x14ac:dyDescent="0.25">
      <c r="B1270"/>
      <c r="C1270" s="76"/>
    </row>
    <row r="1271" spans="2:3" x14ac:dyDescent="0.25">
      <c r="B1271"/>
      <c r="C1271" s="76"/>
    </row>
    <row r="1272" spans="2:3" x14ac:dyDescent="0.25">
      <c r="B1272"/>
      <c r="C1272" s="76"/>
    </row>
    <row r="1273" spans="2:3" x14ac:dyDescent="0.25">
      <c r="B1273"/>
      <c r="C1273" s="76"/>
    </row>
    <row r="1274" spans="2:3" x14ac:dyDescent="0.25">
      <c r="B1274"/>
      <c r="C1274" s="76"/>
    </row>
    <row r="1275" spans="2:3" x14ac:dyDescent="0.25">
      <c r="B1275"/>
      <c r="C1275" s="76"/>
    </row>
    <row r="1276" spans="2:3" x14ac:dyDescent="0.25">
      <c r="B1276"/>
      <c r="C1276" s="76"/>
    </row>
    <row r="1277" spans="2:3" x14ac:dyDescent="0.25">
      <c r="B1277"/>
      <c r="C1277" s="76"/>
    </row>
    <row r="1278" spans="2:3" x14ac:dyDescent="0.25">
      <c r="B1278"/>
      <c r="C1278" s="76"/>
    </row>
    <row r="1279" spans="2:3" x14ac:dyDescent="0.25">
      <c r="B1279"/>
      <c r="C1279" s="76"/>
    </row>
    <row r="1280" spans="2:3" x14ac:dyDescent="0.25">
      <c r="B1280"/>
      <c r="C1280" s="76"/>
    </row>
    <row r="1281" spans="2:3" x14ac:dyDescent="0.25">
      <c r="B1281"/>
      <c r="C1281" s="76"/>
    </row>
    <row r="1282" spans="2:3" x14ac:dyDescent="0.25">
      <c r="B1282"/>
      <c r="C1282" s="76"/>
    </row>
    <row r="1283" spans="2:3" x14ac:dyDescent="0.25">
      <c r="B1283"/>
      <c r="C1283" s="76"/>
    </row>
    <row r="1284" spans="2:3" x14ac:dyDescent="0.25">
      <c r="B1284"/>
      <c r="C1284" s="76"/>
    </row>
  </sheetData>
  <mergeCells count="3">
    <mergeCell ref="A1:B1"/>
    <mergeCell ref="A2:C2"/>
    <mergeCell ref="A3:C3"/>
  </mergeCells>
  <pageMargins left="0.7" right="0.2" top="0.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D4C85-CABC-4A84-9D25-A70B0B700336}">
  <dimension ref="B2:Q44"/>
  <sheetViews>
    <sheetView zoomScale="115" zoomScaleNormal="115" workbookViewId="0">
      <selection activeCell="F43" sqref="F43"/>
    </sheetView>
  </sheetViews>
  <sheetFormatPr defaultRowHeight="15" x14ac:dyDescent="0.25"/>
  <cols>
    <col min="2" max="2" width="22.5703125" hidden="1" customWidth="1"/>
    <col min="4" max="4" width="34.140625" customWidth="1"/>
    <col min="6" max="6" width="21.7109375" customWidth="1"/>
    <col min="9" max="9" width="17.28515625" bestFit="1" customWidth="1"/>
    <col min="10" max="10" width="41" customWidth="1"/>
    <col min="11" max="11" width="36.85546875" customWidth="1"/>
    <col min="12" max="12" width="26.85546875" customWidth="1"/>
    <col min="14" max="14" width="15.42578125" customWidth="1"/>
  </cols>
  <sheetData>
    <row r="2" spans="2:17" ht="18.75" x14ac:dyDescent="0.3">
      <c r="B2" s="202" t="s">
        <v>134</v>
      </c>
      <c r="C2" s="202"/>
      <c r="D2" s="202"/>
      <c r="E2" s="202"/>
      <c r="F2" s="202"/>
      <c r="G2" s="202"/>
      <c r="H2" s="202"/>
      <c r="I2" s="202"/>
    </row>
    <row r="3" spans="2:17" ht="15.75" x14ac:dyDescent="0.25">
      <c r="B3" s="210" t="s">
        <v>135</v>
      </c>
      <c r="C3" s="210"/>
      <c r="D3" s="210"/>
      <c r="E3" s="210"/>
      <c r="F3" s="210"/>
      <c r="G3" s="210"/>
      <c r="H3" s="210"/>
      <c r="I3" s="210"/>
    </row>
    <row r="4" spans="2:17" x14ac:dyDescent="0.25">
      <c r="B4" s="1"/>
      <c r="C4" s="6"/>
      <c r="D4" s="6"/>
      <c r="E4" s="1"/>
      <c r="F4" s="6"/>
      <c r="G4" s="1"/>
      <c r="H4" s="6"/>
      <c r="I4" s="1"/>
    </row>
    <row r="5" spans="2:17" ht="15.75" thickBot="1" x14ac:dyDescent="0.3">
      <c r="B5" s="4" t="s">
        <v>39</v>
      </c>
      <c r="C5" s="3" t="s">
        <v>3</v>
      </c>
      <c r="D5" s="5" t="s">
        <v>40</v>
      </c>
      <c r="E5" s="2" t="s">
        <v>41</v>
      </c>
      <c r="F5" s="5" t="s">
        <v>42</v>
      </c>
      <c r="G5" s="4" t="s">
        <v>43</v>
      </c>
      <c r="H5" s="207" t="s">
        <v>44</v>
      </c>
      <c r="I5" s="207"/>
      <c r="J5" s="4" t="s">
        <v>45</v>
      </c>
    </row>
    <row r="6" spans="2:17" ht="15.75" hidden="1" thickBot="1" x14ac:dyDescent="0.3">
      <c r="B6" s="133" t="s">
        <v>136</v>
      </c>
      <c r="C6" s="134" t="s">
        <v>12</v>
      </c>
      <c r="D6" s="135"/>
      <c r="E6" s="136" t="s">
        <v>26</v>
      </c>
      <c r="F6" s="136" t="s">
        <v>27</v>
      </c>
      <c r="G6" s="136" t="s">
        <v>22</v>
      </c>
      <c r="H6" s="136"/>
      <c r="I6" s="137">
        <v>13819565</v>
      </c>
    </row>
    <row r="7" spans="2:17" x14ac:dyDescent="0.25">
      <c r="B7" s="138"/>
      <c r="C7" s="139"/>
      <c r="D7" s="140"/>
      <c r="E7" s="141"/>
      <c r="F7" s="141"/>
      <c r="G7" s="141"/>
      <c r="H7" s="142" t="s">
        <v>49</v>
      </c>
      <c r="I7" s="143">
        <f>SUM(I8:I9)</f>
        <v>13785314</v>
      </c>
      <c r="J7" s="194"/>
    </row>
    <row r="8" spans="2:17" ht="15" customHeight="1" x14ac:dyDescent="0.25">
      <c r="B8" s="36" t="s">
        <v>52</v>
      </c>
      <c r="C8" s="51">
        <v>107</v>
      </c>
      <c r="D8" s="38" t="s">
        <v>50</v>
      </c>
      <c r="E8" s="37">
        <v>9456</v>
      </c>
      <c r="F8" s="37" t="s">
        <v>27</v>
      </c>
      <c r="G8" s="37">
        <v>650</v>
      </c>
      <c r="H8" s="47"/>
      <c r="I8" s="40">
        <f>13728064</f>
        <v>13728064</v>
      </c>
      <c r="J8" s="195"/>
    </row>
    <row r="9" spans="2:17" ht="15.75" thickBot="1" x14ac:dyDescent="0.3">
      <c r="B9" s="36"/>
      <c r="C9" s="161"/>
      <c r="D9" s="162"/>
      <c r="E9" s="163">
        <v>9456</v>
      </c>
      <c r="F9" s="163" t="s">
        <v>128</v>
      </c>
      <c r="G9" s="163">
        <v>650</v>
      </c>
      <c r="H9" s="164"/>
      <c r="I9" s="165">
        <f>91501-34251</f>
        <v>57250</v>
      </c>
      <c r="J9" s="195"/>
    </row>
    <row r="10" spans="2:17" ht="16.5" hidden="1" thickTop="1" thickBot="1" x14ac:dyDescent="0.3">
      <c r="B10" s="32" t="s">
        <v>136</v>
      </c>
      <c r="C10" s="152" t="s">
        <v>12</v>
      </c>
      <c r="D10" s="153"/>
      <c r="E10" s="154">
        <v>9456</v>
      </c>
      <c r="F10" s="154" t="s">
        <v>27</v>
      </c>
      <c r="G10" s="154">
        <v>499</v>
      </c>
      <c r="H10" s="154"/>
      <c r="I10" s="155">
        <f>358685</f>
        <v>358685</v>
      </c>
      <c r="J10" s="195"/>
    </row>
    <row r="11" spans="2:17" ht="16.5" thickTop="1" thickBot="1" x14ac:dyDescent="0.3">
      <c r="B11" s="36" t="s">
        <v>48</v>
      </c>
      <c r="C11" s="161">
        <v>107</v>
      </c>
      <c r="D11" s="162" t="s">
        <v>130</v>
      </c>
      <c r="E11" s="163">
        <v>9456</v>
      </c>
      <c r="F11" s="163" t="s">
        <v>27</v>
      </c>
      <c r="G11" s="163">
        <v>499</v>
      </c>
      <c r="H11" s="164"/>
      <c r="I11" s="165">
        <f>358685</f>
        <v>358685</v>
      </c>
      <c r="J11" s="196"/>
    </row>
    <row r="12" spans="2:17" ht="43.5" hidden="1" customHeight="1" x14ac:dyDescent="0.25">
      <c r="B12" s="32" t="s">
        <v>136</v>
      </c>
      <c r="C12" s="129" t="s">
        <v>12</v>
      </c>
      <c r="D12" s="166"/>
      <c r="E12" s="130" t="s">
        <v>14</v>
      </c>
      <c r="F12" s="130" t="s">
        <v>15</v>
      </c>
      <c r="G12" s="130" t="s">
        <v>22</v>
      </c>
      <c r="H12" s="130"/>
      <c r="I12" s="167">
        <v>61929060</v>
      </c>
      <c r="J12" s="196"/>
      <c r="K12" s="211"/>
      <c r="L12" s="211"/>
      <c r="M12" s="211"/>
      <c r="N12" s="211"/>
      <c r="O12" s="211"/>
      <c r="P12" s="211"/>
      <c r="Q12" s="211"/>
    </row>
    <row r="13" spans="2:17" ht="16.5" thickTop="1" x14ac:dyDescent="0.25">
      <c r="B13" s="36"/>
      <c r="C13" s="156"/>
      <c r="D13" s="157"/>
      <c r="E13" s="158"/>
      <c r="F13" s="157"/>
      <c r="G13" s="158"/>
      <c r="H13" s="159" t="s">
        <v>49</v>
      </c>
      <c r="I13" s="160">
        <f>SUM(I14:I21)</f>
        <v>62411584</v>
      </c>
      <c r="J13" s="195"/>
      <c r="K13" s="144"/>
      <c r="L13" s="145"/>
      <c r="M13" s="145"/>
      <c r="N13" s="212"/>
      <c r="O13" s="212"/>
      <c r="P13" s="212"/>
      <c r="Q13" s="212"/>
    </row>
    <row r="14" spans="2:17" ht="17.25" customHeight="1" x14ac:dyDescent="0.25">
      <c r="B14" s="36"/>
      <c r="C14" s="51">
        <v>107</v>
      </c>
      <c r="D14" s="38" t="s">
        <v>50</v>
      </c>
      <c r="E14" s="37">
        <v>9454</v>
      </c>
      <c r="F14" s="38" t="s">
        <v>15</v>
      </c>
      <c r="G14" s="37">
        <v>650</v>
      </c>
      <c r="H14" s="42"/>
      <c r="I14" s="40">
        <v>5937691</v>
      </c>
      <c r="J14" s="198" t="s">
        <v>141</v>
      </c>
      <c r="K14" s="146"/>
      <c r="L14" s="147"/>
      <c r="M14" s="148"/>
      <c r="N14" s="209"/>
      <c r="O14" s="209"/>
      <c r="P14" s="209"/>
      <c r="Q14" s="209"/>
    </row>
    <row r="15" spans="2:17" ht="28.5" x14ac:dyDescent="0.25">
      <c r="B15" s="36"/>
      <c r="C15" s="51">
        <v>107</v>
      </c>
      <c r="D15" s="168" t="s">
        <v>53</v>
      </c>
      <c r="E15" s="37">
        <v>9454</v>
      </c>
      <c r="F15" s="38" t="s">
        <v>15</v>
      </c>
      <c r="G15" s="37">
        <v>650</v>
      </c>
      <c r="H15" s="42"/>
      <c r="I15" s="131">
        <f>10554358</f>
        <v>10554358</v>
      </c>
      <c r="J15" s="195"/>
      <c r="K15" s="149"/>
      <c r="L15" s="147"/>
      <c r="M15" s="148"/>
      <c r="N15" s="209"/>
      <c r="O15" s="209"/>
      <c r="P15" s="209"/>
      <c r="Q15" s="209"/>
    </row>
    <row r="16" spans="2:17" ht="26.25" x14ac:dyDescent="0.25">
      <c r="B16" s="36"/>
      <c r="C16" s="51">
        <v>107</v>
      </c>
      <c r="D16" s="38" t="s">
        <v>129</v>
      </c>
      <c r="E16" s="37">
        <v>9454</v>
      </c>
      <c r="F16" s="38" t="s">
        <v>15</v>
      </c>
      <c r="G16" s="37">
        <v>650</v>
      </c>
      <c r="H16" s="42"/>
      <c r="I16" s="40">
        <f>41927830</f>
        <v>41927830</v>
      </c>
      <c r="J16" s="200" t="s">
        <v>143</v>
      </c>
      <c r="K16" s="150"/>
      <c r="L16" s="147"/>
      <c r="M16" s="148"/>
      <c r="N16" s="209"/>
      <c r="O16" s="209"/>
      <c r="P16" s="209"/>
      <c r="Q16" s="209"/>
    </row>
    <row r="17" spans="2:17" ht="20.100000000000001" customHeight="1" x14ac:dyDescent="0.25">
      <c r="B17" s="36"/>
      <c r="C17" s="51">
        <v>107</v>
      </c>
      <c r="D17" s="38" t="s">
        <v>54</v>
      </c>
      <c r="E17" s="37">
        <v>9454</v>
      </c>
      <c r="F17" s="38" t="s">
        <v>15</v>
      </c>
      <c r="G17" s="37">
        <v>650</v>
      </c>
      <c r="H17" s="42"/>
      <c r="I17" s="40">
        <f>3000000</f>
        <v>3000000</v>
      </c>
      <c r="J17" s="195"/>
      <c r="K17" s="150"/>
      <c r="L17" s="147"/>
      <c r="M17" s="148"/>
      <c r="N17" s="209"/>
      <c r="O17" s="209"/>
      <c r="P17" s="209"/>
      <c r="Q17" s="209"/>
    </row>
    <row r="18" spans="2:17" ht="20.100000000000001" customHeight="1" x14ac:dyDescent="0.25">
      <c r="B18" s="36"/>
      <c r="C18" s="51">
        <v>107</v>
      </c>
      <c r="D18" s="42" t="s">
        <v>137</v>
      </c>
      <c r="E18" s="37">
        <v>9454</v>
      </c>
      <c r="F18" s="38" t="s">
        <v>15</v>
      </c>
      <c r="G18" s="37">
        <v>650</v>
      </c>
      <c r="H18" s="42"/>
      <c r="I18" s="40">
        <f>0</f>
        <v>0</v>
      </c>
      <c r="J18" s="195"/>
      <c r="K18" s="149"/>
      <c r="L18" s="147"/>
      <c r="M18" s="148"/>
      <c r="N18" s="209"/>
      <c r="O18" s="209"/>
      <c r="P18" s="209"/>
      <c r="Q18" s="209"/>
    </row>
    <row r="19" spans="2:17" ht="20.100000000000001" customHeight="1" x14ac:dyDescent="0.25">
      <c r="B19" s="36"/>
      <c r="C19" s="51">
        <v>107</v>
      </c>
      <c r="D19" s="42" t="s">
        <v>56</v>
      </c>
      <c r="E19" s="37">
        <v>9454</v>
      </c>
      <c r="F19" s="38" t="s">
        <v>15</v>
      </c>
      <c r="G19" s="37">
        <v>650</v>
      </c>
      <c r="H19" s="42"/>
      <c r="I19" s="40"/>
      <c r="J19" s="195"/>
      <c r="K19" s="150"/>
      <c r="L19" s="147"/>
      <c r="M19" s="148"/>
      <c r="N19" s="209"/>
      <c r="O19" s="209"/>
      <c r="P19" s="209"/>
      <c r="Q19" s="209"/>
    </row>
    <row r="20" spans="2:17" ht="20.100000000000001" customHeight="1" x14ac:dyDescent="0.25">
      <c r="B20" s="36"/>
      <c r="C20" s="51"/>
      <c r="D20" s="42" t="s">
        <v>139</v>
      </c>
      <c r="E20" s="37"/>
      <c r="F20" s="38"/>
      <c r="G20" s="37"/>
      <c r="H20" s="42"/>
      <c r="I20" s="40">
        <f>194603+601397</f>
        <v>796000</v>
      </c>
      <c r="J20" s="195"/>
      <c r="K20" s="150"/>
      <c r="L20" s="147"/>
      <c r="M20" s="148"/>
      <c r="N20" s="172"/>
      <c r="O20" s="172"/>
      <c r="P20" s="172"/>
      <c r="Q20" s="172"/>
    </row>
    <row r="21" spans="2:17" ht="20.100000000000001" customHeight="1" thickBot="1" x14ac:dyDescent="0.3">
      <c r="B21" s="36"/>
      <c r="C21" s="161">
        <v>107</v>
      </c>
      <c r="D21" s="162" t="s">
        <v>51</v>
      </c>
      <c r="E21" s="163">
        <v>9454</v>
      </c>
      <c r="F21" s="162" t="s">
        <v>15</v>
      </c>
      <c r="G21" s="163">
        <v>650</v>
      </c>
      <c r="H21" s="169"/>
      <c r="I21" s="165">
        <f>312790-117085</f>
        <v>195705</v>
      </c>
      <c r="J21" s="195"/>
      <c r="K21" s="150"/>
      <c r="L21" s="147"/>
      <c r="M21" s="148"/>
      <c r="N21" s="209"/>
      <c r="O21" s="209"/>
      <c r="P21" s="209"/>
      <c r="Q21" s="209"/>
    </row>
    <row r="22" spans="2:17" ht="20.100000000000001" hidden="1" customHeight="1" x14ac:dyDescent="0.25">
      <c r="B22" s="32" t="s">
        <v>136</v>
      </c>
      <c r="C22" s="152">
        <v>107</v>
      </c>
      <c r="D22" s="153"/>
      <c r="E22" s="154">
        <v>9454</v>
      </c>
      <c r="F22" s="154" t="s">
        <v>15</v>
      </c>
      <c r="G22" s="154">
        <v>499</v>
      </c>
      <c r="H22" s="154"/>
      <c r="I22" s="155">
        <v>1226136</v>
      </c>
      <c r="J22" s="196"/>
      <c r="K22" s="150"/>
      <c r="L22" s="49"/>
      <c r="M22" s="148"/>
      <c r="N22" s="213"/>
      <c r="O22" s="213"/>
      <c r="P22" s="213"/>
      <c r="Q22" s="213"/>
    </row>
    <row r="23" spans="2:17" ht="16.5" thickTop="1" thickBot="1" x14ac:dyDescent="0.3">
      <c r="B23" s="36" t="s">
        <v>52</v>
      </c>
      <c r="C23" s="161">
        <v>107</v>
      </c>
      <c r="D23" s="162" t="s">
        <v>130</v>
      </c>
      <c r="E23" s="163">
        <v>9454</v>
      </c>
      <c r="F23" s="162" t="s">
        <v>15</v>
      </c>
      <c r="G23" s="163">
        <v>499</v>
      </c>
      <c r="H23" s="169"/>
      <c r="I23" s="165">
        <f>1226136</f>
        <v>1226136</v>
      </c>
      <c r="J23" s="195"/>
    </row>
    <row r="24" spans="2:17" ht="16.5" hidden="1" thickTop="1" thickBot="1" x14ac:dyDescent="0.3">
      <c r="B24" s="32" t="s">
        <v>136</v>
      </c>
      <c r="C24" s="129">
        <v>103</v>
      </c>
      <c r="D24" s="166"/>
      <c r="E24" s="130">
        <v>9453</v>
      </c>
      <c r="F24" s="130" t="s">
        <v>15</v>
      </c>
      <c r="G24" s="130" t="s">
        <v>22</v>
      </c>
      <c r="H24" s="130"/>
      <c r="I24" s="167">
        <v>3124562</v>
      </c>
      <c r="J24" s="196"/>
    </row>
    <row r="25" spans="2:17" ht="15.75" thickTop="1" x14ac:dyDescent="0.25">
      <c r="B25" s="51" t="s">
        <v>52</v>
      </c>
      <c r="C25" s="173"/>
      <c r="D25" s="157"/>
      <c r="E25" s="158"/>
      <c r="F25" s="157"/>
      <c r="G25" s="158"/>
      <c r="H25" s="159" t="s">
        <v>49</v>
      </c>
      <c r="I25" s="160">
        <f>I27+I26</f>
        <v>3124562</v>
      </c>
      <c r="J25" s="196"/>
      <c r="L25" s="49"/>
    </row>
    <row r="26" spans="2:17" x14ac:dyDescent="0.25">
      <c r="B26" s="36" t="s">
        <v>52</v>
      </c>
      <c r="C26" s="51">
        <v>103</v>
      </c>
      <c r="D26" s="38" t="s">
        <v>57</v>
      </c>
      <c r="E26" s="37">
        <v>9453</v>
      </c>
      <c r="F26" s="38" t="s">
        <v>15</v>
      </c>
      <c r="G26" s="37">
        <v>650</v>
      </c>
      <c r="H26" s="42"/>
      <c r="I26" s="40">
        <f>2131062</f>
        <v>2131062</v>
      </c>
      <c r="J26" s="196"/>
    </row>
    <row r="27" spans="2:17" ht="15.75" thickBot="1" x14ac:dyDescent="0.3">
      <c r="B27" s="36" t="s">
        <v>52</v>
      </c>
      <c r="C27" s="51">
        <v>103</v>
      </c>
      <c r="D27" s="162" t="s">
        <v>58</v>
      </c>
      <c r="E27" s="163">
        <v>9453</v>
      </c>
      <c r="F27" s="162" t="s">
        <v>15</v>
      </c>
      <c r="G27" s="163">
        <v>650</v>
      </c>
      <c r="H27" s="169"/>
      <c r="I27" s="165">
        <f>993500</f>
        <v>993500</v>
      </c>
      <c r="J27" s="196"/>
    </row>
    <row r="28" spans="2:17" ht="16.5" hidden="1" thickTop="1" thickBot="1" x14ac:dyDescent="0.3">
      <c r="B28" s="127" t="s">
        <v>138</v>
      </c>
      <c r="C28" s="50" t="s">
        <v>12</v>
      </c>
      <c r="D28" s="166"/>
      <c r="E28" s="130" t="s">
        <v>24</v>
      </c>
      <c r="F28" s="130" t="s">
        <v>25</v>
      </c>
      <c r="G28" s="130" t="s">
        <v>22</v>
      </c>
      <c r="H28" s="130"/>
      <c r="I28" s="167">
        <v>82958214</v>
      </c>
      <c r="J28" s="196"/>
    </row>
    <row r="29" spans="2:17" ht="15.75" thickTop="1" x14ac:dyDescent="0.25">
      <c r="B29" s="36" t="s">
        <v>52</v>
      </c>
      <c r="C29" s="178"/>
      <c r="D29" s="168"/>
      <c r="E29" s="37"/>
      <c r="F29" s="38"/>
      <c r="G29" s="37"/>
      <c r="H29" s="47" t="s">
        <v>49</v>
      </c>
      <c r="I29" s="48">
        <f>SUM(I30:I32)</f>
        <v>82759367</v>
      </c>
      <c r="J29" s="196"/>
    </row>
    <row r="30" spans="2:17" ht="28.5" x14ac:dyDescent="0.25">
      <c r="B30" s="36"/>
      <c r="C30" s="37">
        <v>107</v>
      </c>
      <c r="D30" s="168" t="s">
        <v>53</v>
      </c>
      <c r="E30" s="37">
        <v>9455</v>
      </c>
      <c r="F30" s="38" t="s">
        <v>25</v>
      </c>
      <c r="G30" s="37">
        <v>650</v>
      </c>
      <c r="H30" s="42"/>
      <c r="I30" s="40">
        <f>70134000+12293000</f>
        <v>82427000</v>
      </c>
      <c r="J30" s="196"/>
    </row>
    <row r="31" spans="2:17" x14ac:dyDescent="0.25">
      <c r="B31" s="36"/>
      <c r="C31" s="51">
        <v>107</v>
      </c>
      <c r="D31" s="168" t="s">
        <v>131</v>
      </c>
      <c r="E31" s="37">
        <v>9455</v>
      </c>
      <c r="F31" s="38" t="s">
        <v>25</v>
      </c>
      <c r="G31" s="37">
        <v>650</v>
      </c>
      <c r="H31" s="42"/>
      <c r="I31" s="40">
        <f>0</f>
        <v>0</v>
      </c>
      <c r="J31" s="195"/>
    </row>
    <row r="32" spans="2:17" ht="17.25" customHeight="1" thickBot="1" x14ac:dyDescent="0.3">
      <c r="B32" s="36"/>
      <c r="C32" s="161">
        <v>107</v>
      </c>
      <c r="D32" s="170" t="s">
        <v>51</v>
      </c>
      <c r="E32" s="163">
        <v>9455</v>
      </c>
      <c r="F32" s="162" t="s">
        <v>25</v>
      </c>
      <c r="G32" s="163">
        <v>650</v>
      </c>
      <c r="H32" s="169"/>
      <c r="I32" s="165">
        <f>531214-198847</f>
        <v>332367</v>
      </c>
      <c r="J32" s="196"/>
    </row>
    <row r="33" spans="2:10" ht="16.5" hidden="1" thickTop="1" thickBot="1" x14ac:dyDescent="0.3">
      <c r="B33" s="127" t="s">
        <v>138</v>
      </c>
      <c r="C33" s="152" t="s">
        <v>12</v>
      </c>
      <c r="D33" s="153"/>
      <c r="E33" s="154" t="s">
        <v>24</v>
      </c>
      <c r="F33" s="154" t="s">
        <v>25</v>
      </c>
      <c r="G33" s="154">
        <v>499</v>
      </c>
      <c r="H33" s="154"/>
      <c r="I33" s="155">
        <v>2082359</v>
      </c>
      <c r="J33" s="195"/>
    </row>
    <row r="34" spans="2:10" ht="16.5" thickTop="1" thickBot="1" x14ac:dyDescent="0.3">
      <c r="B34" s="36" t="s">
        <v>52</v>
      </c>
      <c r="C34" s="161">
        <v>107</v>
      </c>
      <c r="D34" s="170" t="s">
        <v>130</v>
      </c>
      <c r="E34" s="163">
        <v>9455</v>
      </c>
      <c r="F34" s="162" t="s">
        <v>25</v>
      </c>
      <c r="G34" s="163">
        <v>499</v>
      </c>
      <c r="H34" s="169"/>
      <c r="I34" s="165">
        <f>2082359</f>
        <v>2082359</v>
      </c>
      <c r="J34" s="195"/>
    </row>
    <row r="35" spans="2:10" ht="16.5" hidden="1" thickTop="1" thickBot="1" x14ac:dyDescent="0.3">
      <c r="B35" s="46" t="s">
        <v>60</v>
      </c>
      <c r="C35" s="152" t="s">
        <v>12</v>
      </c>
      <c r="D35" s="153"/>
      <c r="E35" s="154" t="s">
        <v>14</v>
      </c>
      <c r="F35" s="154" t="s">
        <v>15</v>
      </c>
      <c r="G35" s="154" t="s">
        <v>18</v>
      </c>
      <c r="H35" s="171" t="s">
        <v>47</v>
      </c>
      <c r="I35" s="155">
        <f>I36</f>
        <v>7900391</v>
      </c>
      <c r="J35" s="195"/>
    </row>
    <row r="36" spans="2:10" ht="15.75" thickTop="1" x14ac:dyDescent="0.25">
      <c r="B36" s="44" t="s">
        <v>52</v>
      </c>
      <c r="C36" s="51"/>
      <c r="D36" s="38"/>
      <c r="E36" s="37"/>
      <c r="F36" s="38"/>
      <c r="G36" s="38"/>
      <c r="H36" s="47" t="s">
        <v>49</v>
      </c>
      <c r="I36" s="48">
        <f>SUM(I37)</f>
        <v>7900391</v>
      </c>
      <c r="J36" s="196"/>
    </row>
    <row r="37" spans="2:10" x14ac:dyDescent="0.25">
      <c r="B37" s="44"/>
      <c r="C37" s="51">
        <v>107</v>
      </c>
      <c r="D37" s="38" t="s">
        <v>61</v>
      </c>
      <c r="E37" s="37">
        <v>9454</v>
      </c>
      <c r="F37" s="38" t="s">
        <v>15</v>
      </c>
      <c r="G37" s="38"/>
      <c r="H37" s="43"/>
      <c r="I37" s="40">
        <f>7900391</f>
        <v>7900391</v>
      </c>
      <c r="J37" s="195"/>
    </row>
    <row r="38" spans="2:10" ht="15.75" thickBot="1" x14ac:dyDescent="0.3">
      <c r="B38" s="79"/>
      <c r="C38" s="53"/>
      <c r="D38" s="54"/>
      <c r="E38" s="55"/>
      <c r="F38" s="54"/>
      <c r="G38" s="54"/>
      <c r="H38" s="151"/>
      <c r="I38" s="57"/>
      <c r="J38" s="197"/>
    </row>
    <row r="39" spans="2:10" x14ac:dyDescent="0.25">
      <c r="H39" s="204">
        <f>I36+I34+I29+I25+I23+I13+I11+I7</f>
        <v>173648398</v>
      </c>
      <c r="I39" s="205"/>
    </row>
    <row r="40" spans="2:10" x14ac:dyDescent="0.25">
      <c r="I40" s="49"/>
    </row>
    <row r="41" spans="2:10" x14ac:dyDescent="0.25">
      <c r="C41" s="3" t="s">
        <v>142</v>
      </c>
      <c r="I41" s="49"/>
    </row>
    <row r="42" spans="2:10" x14ac:dyDescent="0.25">
      <c r="C42" t="s">
        <v>146</v>
      </c>
      <c r="I42" s="49"/>
    </row>
    <row r="43" spans="2:10" x14ac:dyDescent="0.25">
      <c r="I43" s="49"/>
    </row>
    <row r="44" spans="2:10" x14ac:dyDescent="0.25">
      <c r="I44" s="49"/>
    </row>
  </sheetData>
  <mergeCells count="14">
    <mergeCell ref="N22:Q22"/>
    <mergeCell ref="H39:I39"/>
    <mergeCell ref="N15:Q15"/>
    <mergeCell ref="N16:Q16"/>
    <mergeCell ref="N17:Q17"/>
    <mergeCell ref="N18:Q18"/>
    <mergeCell ref="N19:Q19"/>
    <mergeCell ref="N21:Q21"/>
    <mergeCell ref="N14:Q14"/>
    <mergeCell ref="B2:I2"/>
    <mergeCell ref="B3:I3"/>
    <mergeCell ref="H5:I5"/>
    <mergeCell ref="K12:Q12"/>
    <mergeCell ref="N13:Q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FY22 January Financial Plan</vt:lpstr>
      <vt:lpstr>FY22 HRA Structure January Fin </vt:lpstr>
      <vt:lpstr>FY21 OBA HRA Structure Adopted</vt:lpstr>
      <vt:lpstr>FY21 Expenses HRA</vt:lpstr>
      <vt:lpstr>FY22 HRA Structure</vt:lpstr>
      <vt:lpstr>'FY21 Expenses HRA'!Print_Area</vt:lpstr>
      <vt:lpstr>'FY22 January Financial Plan'!Print_Area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Wright, Eisha</dc:creator>
  <cp:keywords/>
  <dc:description/>
  <cp:lastModifiedBy>NYC HRA</cp:lastModifiedBy>
  <cp:revision/>
  <cp:lastPrinted>2020-05-15T19:09:40Z</cp:lastPrinted>
  <dcterms:created xsi:type="dcterms:W3CDTF">2020-02-19T15:32:34Z</dcterms:created>
  <dcterms:modified xsi:type="dcterms:W3CDTF">2021-03-11T21:11:59Z</dcterms:modified>
  <cp:category/>
  <cp:contentStatus/>
</cp:coreProperties>
</file>