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NTRAL.NYCED.ORG\DoE$\Budget Operations &amp; Review\Pool\RESOURCE MANAGEMENT\FY 2020 HEADCOUNT ACTUALS\TERMS &amp; CONDITIONS\FINAL SUBMISSION - NOV. 15, 2019\"/>
    </mc:Choice>
  </mc:AlternateContent>
  <bookViews>
    <workbookView xWindow="0" yWindow="0" windowWidth="28800" windowHeight="10800"/>
  </bookViews>
  <sheets>
    <sheet name="Summary" sheetId="2" r:id="rId1"/>
    <sheet name="Details" sheetId="8" r:id="rId2"/>
  </sheets>
  <definedNames>
    <definedName name="_xlnm._FilterDatabase" localSheetId="1" hidden="1">Details!$B$1:$I$110</definedName>
    <definedName name="_xlnm.Print_Area" localSheetId="1">Details!$B$1:$I$112</definedName>
    <definedName name="_xlnm.Print_Area" localSheetId="0">Summary!$A$1:$J$31</definedName>
    <definedName name="_xlnm.Print_Titles" localSheetId="1">Details!$B:$B,Details!$1:$4</definedName>
  </definedNames>
  <calcPr calcId="162913"/>
</workbook>
</file>

<file path=xl/calcChain.xml><?xml version="1.0" encoding="utf-8"?>
<calcChain xmlns="http://schemas.openxmlformats.org/spreadsheetml/2006/main">
  <c r="I12" i="2" l="1"/>
  <c r="I85" i="8" l="1"/>
  <c r="I87" i="8"/>
  <c r="I88" i="8"/>
  <c r="I94" i="8"/>
  <c r="I96" i="8"/>
  <c r="I98" i="8"/>
  <c r="I99" i="8"/>
  <c r="I100" i="8"/>
  <c r="I6" i="8" l="1"/>
  <c r="I7" i="8"/>
  <c r="G8" i="8"/>
  <c r="I8" i="8"/>
  <c r="C9" i="8"/>
  <c r="I10" i="8"/>
  <c r="I11" i="8"/>
  <c r="C12" i="8"/>
  <c r="C13" i="8"/>
  <c r="I13" i="8" s="1"/>
  <c r="I14" i="8"/>
  <c r="C15" i="8"/>
  <c r="D15" i="8"/>
  <c r="E15" i="8"/>
  <c r="I16" i="8"/>
  <c r="I17" i="8"/>
  <c r="I18" i="8"/>
  <c r="H19" i="8"/>
  <c r="I19" i="8" s="1"/>
  <c r="I20" i="8"/>
  <c r="I21" i="8"/>
  <c r="I22" i="8"/>
  <c r="C23" i="8"/>
  <c r="C24" i="8"/>
  <c r="I25" i="8"/>
  <c r="I26" i="8"/>
  <c r="I27" i="8"/>
  <c r="C28" i="8"/>
  <c r="C29" i="8"/>
  <c r="C30" i="8"/>
  <c r="E30" i="8"/>
  <c r="C31" i="8"/>
  <c r="I32" i="8"/>
  <c r="C33" i="8"/>
  <c r="I34" i="8"/>
  <c r="C35" i="8"/>
  <c r="C36" i="8"/>
  <c r="I37" i="8"/>
  <c r="H38" i="8"/>
  <c r="I39" i="8"/>
  <c r="C40" i="8"/>
  <c r="I41" i="8"/>
  <c r="I42" i="8"/>
  <c r="I43" i="8"/>
  <c r="I44" i="8"/>
  <c r="H45" i="8"/>
  <c r="C46" i="8"/>
  <c r="I46" i="8" s="1"/>
  <c r="I47" i="8"/>
  <c r="I48" i="8"/>
  <c r="C49" i="8"/>
  <c r="D49" i="8"/>
  <c r="I50" i="8"/>
  <c r="C51" i="8"/>
  <c r="C52" i="8"/>
  <c r="D52" i="8"/>
  <c r="C53" i="8"/>
  <c r="D53" i="8"/>
  <c r="C54" i="8"/>
  <c r="C55" i="8"/>
  <c r="I55" i="8"/>
  <c r="I56" i="8"/>
  <c r="C57" i="8"/>
  <c r="G57" i="8"/>
  <c r="I58" i="8"/>
  <c r="C59" i="8"/>
  <c r="C60" i="8"/>
  <c r="I60" i="8" s="1"/>
  <c r="I61" i="8"/>
  <c r="I62" i="8"/>
  <c r="I63" i="8"/>
  <c r="C64" i="8"/>
  <c r="C65" i="8"/>
  <c r="D65" i="8"/>
  <c r="H65" i="8"/>
  <c r="I66" i="8"/>
  <c r="C67" i="8"/>
  <c r="D67" i="8"/>
  <c r="E67" i="8"/>
  <c r="H67" i="8"/>
  <c r="I68" i="8"/>
  <c r="C69" i="8"/>
  <c r="I70" i="8"/>
  <c r="C71" i="8"/>
  <c r="H71" i="8"/>
  <c r="I72" i="8"/>
  <c r="C73" i="8"/>
  <c r="C74" i="8"/>
  <c r="C75" i="8"/>
  <c r="D75" i="8"/>
  <c r="C76" i="8"/>
  <c r="I76" i="8"/>
  <c r="C77" i="8"/>
  <c r="H77" i="8"/>
  <c r="H78" i="8"/>
  <c r="C79" i="8"/>
  <c r="I80" i="8"/>
  <c r="C81" i="8"/>
  <c r="I81" i="8"/>
  <c r="I82" i="8"/>
  <c r="C83" i="8"/>
  <c r="I83" i="8"/>
  <c r="C84" i="8"/>
  <c r="C86" i="8"/>
  <c r="C89" i="8"/>
  <c r="D90" i="8"/>
  <c r="C91" i="8"/>
  <c r="C92" i="8"/>
  <c r="C93" i="8"/>
  <c r="D93" i="8"/>
  <c r="C95" i="8"/>
  <c r="C97" i="8"/>
  <c r="C101" i="8"/>
  <c r="C102" i="8"/>
  <c r="I102" i="8"/>
  <c r="I103" i="8"/>
  <c r="H104" i="8"/>
  <c r="I105" i="8"/>
  <c r="I106" i="8"/>
  <c r="C107" i="8"/>
  <c r="I107" i="8" s="1"/>
  <c r="D107" i="8"/>
  <c r="E107" i="8"/>
  <c r="F107" i="8"/>
  <c r="D108" i="8"/>
  <c r="D109" i="8"/>
  <c r="I5" i="8"/>
  <c r="G13" i="2"/>
  <c r="F9" i="2"/>
  <c r="F15" i="2" s="1"/>
  <c r="G9" i="2"/>
  <c r="I9" i="2" s="1"/>
  <c r="H14" i="2"/>
  <c r="H10" i="2"/>
  <c r="H9" i="2"/>
  <c r="G14" i="2"/>
  <c r="I14" i="2" s="1"/>
  <c r="G11" i="2"/>
  <c r="I11" i="2" s="1"/>
  <c r="D13" i="2"/>
  <c r="C13" i="2"/>
  <c r="D12" i="2"/>
  <c r="E12" i="2" s="1"/>
  <c r="J12" i="2" s="1"/>
  <c r="D11" i="2"/>
  <c r="D14" i="2"/>
  <c r="C14" i="2"/>
  <c r="C11" i="2"/>
  <c r="C15" i="2" s="1"/>
  <c r="D10" i="2"/>
  <c r="E10" i="2" s="1"/>
  <c r="C10" i="2"/>
  <c r="D9" i="2"/>
  <c r="D15" i="2" s="1"/>
  <c r="G10" i="2"/>
  <c r="I10" i="2" s="1"/>
  <c r="F13" i="2"/>
  <c r="H11" i="2"/>
  <c r="H15" i="2" s="1"/>
  <c r="G15" i="2"/>
  <c r="J14" i="2" l="1"/>
  <c r="I13" i="2"/>
  <c r="J13" i="2" s="1"/>
  <c r="E11" i="2"/>
  <c r="J10" i="2"/>
  <c r="E9" i="2"/>
  <c r="J9" i="2" s="1"/>
  <c r="E13" i="2"/>
  <c r="J11" i="2"/>
  <c r="E14" i="2"/>
  <c r="I30" i="8"/>
  <c r="I69" i="8"/>
  <c r="I33" i="8"/>
  <c r="I51" i="8"/>
  <c r="I52" i="8"/>
  <c r="I40" i="8"/>
  <c r="I29" i="8"/>
  <c r="I64" i="8"/>
  <c r="I35" i="8"/>
  <c r="I12" i="8"/>
  <c r="I73" i="8"/>
  <c r="I77" i="8"/>
  <c r="I92" i="8"/>
  <c r="I91" i="8"/>
  <c r="I71" i="8"/>
  <c r="I101" i="8"/>
  <c r="I89" i="8"/>
  <c r="I97" i="8"/>
  <c r="I86" i="8"/>
  <c r="I75" i="8"/>
  <c r="I108" i="8"/>
  <c r="I104" i="8"/>
  <c r="I93" i="8"/>
  <c r="I49" i="8"/>
  <c r="I36" i="8"/>
  <c r="F110" i="8"/>
  <c r="I24" i="8"/>
  <c r="I90" i="8"/>
  <c r="I23" i="8"/>
  <c r="G110" i="8"/>
  <c r="I79" i="8"/>
  <c r="I109" i="8"/>
  <c r="I95" i="8"/>
  <c r="I84" i="8"/>
  <c r="I78" i="8"/>
  <c r="I74" i="8"/>
  <c r="I59" i="8"/>
  <c r="I54" i="8"/>
  <c r="I45" i="8"/>
  <c r="I38" i="8"/>
  <c r="I28" i="8"/>
  <c r="I15" i="8"/>
  <c r="I9" i="8"/>
  <c r="H110" i="8"/>
  <c r="I67" i="8"/>
  <c r="I65" i="8"/>
  <c r="C110" i="8"/>
  <c r="I53" i="8"/>
  <c r="E110" i="8"/>
  <c r="I57" i="8"/>
  <c r="I31" i="8"/>
  <c r="D110" i="8"/>
  <c r="E15" i="2" l="1"/>
  <c r="I15" i="2"/>
  <c r="I110" i="8"/>
  <c r="J15" i="2" l="1"/>
</calcChain>
</file>

<file path=xl/sharedStrings.xml><?xml version="1.0" encoding="utf-8"?>
<sst xmlns="http://schemas.openxmlformats.org/spreadsheetml/2006/main" count="568" uniqueCount="146">
  <si>
    <t>Grand Total</t>
  </si>
  <si>
    <t>ASSISTANT SUPERINTENDENT</t>
  </si>
  <si>
    <t>EDUCATION ADMINISTRATOR</t>
  </si>
  <si>
    <t>PRINCIPAL - DAY HIGH SCHOOL</t>
  </si>
  <si>
    <t>PRINCIPAL - J.H.S.</t>
  </si>
  <si>
    <t>PRINCIPAL - DAY ELEMENTARY SCHOOL</t>
  </si>
  <si>
    <t>PRINCIPAL - DAY ELEMENTARY SCHOOL - TERM</t>
  </si>
  <si>
    <t>PRINCIPAL - ASSIGNED</t>
  </si>
  <si>
    <t>SUPERVISOR - FULL YEAR</t>
  </si>
  <si>
    <t>SCHOOL PSYCHOLOGIST - SABBATICAL LEAVE</t>
  </si>
  <si>
    <t>SCHOOL SOCIAL WORKER</t>
  </si>
  <si>
    <t>GUIDANCE COUNSELOR</t>
  </si>
  <si>
    <t>GUIDANCE COUNSELOR - SABBATICAL</t>
  </si>
  <si>
    <t>GUIDANCE COUNSELOR - BILINGUAL</t>
  </si>
  <si>
    <t>COACH - INSTRUCTIONAL</t>
  </si>
  <si>
    <t>COACH - INSTRUCTIONAL SPECIAL EDUCATION</t>
  </si>
  <si>
    <t>TEACHER - TRAINER</t>
  </si>
  <si>
    <t>LABORATORY SPECIALIST</t>
  </si>
  <si>
    <t>ADULT EDUCATION TEACHER</t>
  </si>
  <si>
    <t>SUBSTITUTE VOCATIONAL ASSISTANT</t>
  </si>
  <si>
    <t>LABORATORY ASSISTANT</t>
  </si>
  <si>
    <t>SCHOOL SECRETARY</t>
  </si>
  <si>
    <t>SCHOOL SECRETARY - TERMINAL LEAVE</t>
  </si>
  <si>
    <t>TEACHERS APPRENTICE</t>
  </si>
  <si>
    <t>RESEARCH ASSISTANT</t>
  </si>
  <si>
    <t>PROGRAM PRODUCER-TV/AUDIO, LEVEL 3</t>
  </si>
  <si>
    <t>EDUCATION OFFICER UFT</t>
  </si>
  <si>
    <t>DISTRICT BUSINESS MANAGER</t>
  </si>
  <si>
    <t>SCHOOL BUSINESS MANAGER</t>
  </si>
  <si>
    <t>SUBSTANCE ABUSE PREVENTION &amp; INTERV SPEC</t>
  </si>
  <si>
    <t>PRINCIPAL SCHOOL NEIGHBORHOOD WORKER</t>
  </si>
  <si>
    <t>SENIOR SCHOOL NEIGHBORHOOD WORKER</t>
  </si>
  <si>
    <t>SCHOOL NEIGHBORHOOD WORKER</t>
  </si>
  <si>
    <t>ADMINISTRATIVE EDUCATION OFFICER</t>
  </si>
  <si>
    <t>ADMINISTRATIVE EDUCATION ANALYST</t>
  </si>
  <si>
    <t>MEDIA SERVICE TECHNICIAN</t>
  </si>
  <si>
    <t>ELEVATOR OPERATOR</t>
  </si>
  <si>
    <t>MACHINIST</t>
  </si>
  <si>
    <t>MACHINIST HELPER</t>
  </si>
  <si>
    <t>SCHOOL EQUIPMENT MAINTAINER</t>
  </si>
  <si>
    <t>CHAUFFER-ATTENDANT</t>
  </si>
  <si>
    <t>PRINCIPAL ADMINISTRATIVE ASSOCIATE</t>
  </si>
  <si>
    <t>CLERICAL AIDE</t>
  </si>
  <si>
    <t>CLERICAL ASSOCIATE</t>
  </si>
  <si>
    <t>SECRETARY</t>
  </si>
  <si>
    <t>STOCKWORKER</t>
  </si>
  <si>
    <t>COMMUNITY COORDINATOR</t>
  </si>
  <si>
    <t>COMMUNITY ASSOCIATE</t>
  </si>
  <si>
    <t>OCCUPATIONAL THERAPIST (DOE)</t>
  </si>
  <si>
    <t>PHYSICAL THERAPIST (DOE)</t>
  </si>
  <si>
    <t>COMMUNITY ASSISTANT</t>
  </si>
  <si>
    <t>EDUCATIONAL PARAPROFESSIONAL(FY04+)</t>
  </si>
  <si>
    <t>IEP EDUCATIONAL PARAPROFESSIONAL(FY04+)</t>
  </si>
  <si>
    <t>TEACHER AIDE CITYWIDE (FY05+)</t>
  </si>
  <si>
    <t>SCHOOL COMPUTER TECHNOLOGY SPECIALIST</t>
  </si>
  <si>
    <t>COMPUTER PROGRAMMER ANALYST</t>
  </si>
  <si>
    <t>COMPUTER ASSOCIATE - OPERATOR</t>
  </si>
  <si>
    <t>COMPUTER AIDE</t>
  </si>
  <si>
    <t>COMPUTER SERVICE TECHNICIAN</t>
  </si>
  <si>
    <t>SUPERVISING COMPUTER SERVICE TECHNICIAN</t>
  </si>
  <si>
    <t>COMPUTER ASSOCIATE - SOFTWARE</t>
  </si>
  <si>
    <t xml:space="preserve">City Council Terms &amp; Conditions </t>
  </si>
  <si>
    <t>Per Diem</t>
  </si>
  <si>
    <t>P/T Total</t>
  </si>
  <si>
    <t>U/A 401</t>
  </si>
  <si>
    <t>U/A 403</t>
  </si>
  <si>
    <t>-</t>
  </si>
  <si>
    <t>U/A 481</t>
  </si>
  <si>
    <t>TOTAL</t>
  </si>
  <si>
    <t>ASSISTANT PRINCIPAL TITLES</t>
  </si>
  <si>
    <t xml:space="preserve">TEACHER TITLES </t>
  </si>
  <si>
    <t>HOURLY ADMIN TITLES</t>
  </si>
  <si>
    <t>PER DIEM STAFF</t>
  </si>
  <si>
    <t>SCHOOL AIDES- HOURLY</t>
  </si>
  <si>
    <t>SCHOOL GUARDS &amp; STUDENT AIDES-HOURLY</t>
  </si>
  <si>
    <t>FAMILY PARAS-HOURLY</t>
  </si>
  <si>
    <t>COMMUNITY ASSOCIATE-part-time</t>
  </si>
  <si>
    <t>COMMUNITY ASSISTANT- part-time</t>
  </si>
  <si>
    <t>Total</t>
  </si>
  <si>
    <t>Row Labels</t>
  </si>
  <si>
    <t xml:space="preserve"> U/A 401</t>
  </si>
  <si>
    <t xml:space="preserve"> U/A 403</t>
  </si>
  <si>
    <t xml:space="preserve"> U/A 481</t>
  </si>
  <si>
    <t>PRINCIPAL - MASTER &amp; MODEL</t>
  </si>
  <si>
    <t>PRINCIPAL - ADULT EDUCATION</t>
  </si>
  <si>
    <t>SCHOOL BUSINESS MANAGER- HOURLY</t>
  </si>
  <si>
    <t>CERTIFIED IT ADMINISTRATOR (LAN/WAN)</t>
  </si>
  <si>
    <t xml:space="preserve"> U/A 407</t>
  </si>
  <si>
    <t xml:space="preserve"> U/A 409</t>
  </si>
  <si>
    <t>PRINCIPAL - DAY ELEMENTARY SCHOOL - SABB</t>
  </si>
  <si>
    <t>DIRECTOR</t>
  </si>
  <si>
    <t>U/A Description</t>
  </si>
  <si>
    <t>UPK</t>
  </si>
  <si>
    <t>Gen. Ed. Instr. &amp; School Leadership</t>
  </si>
  <si>
    <t>Special Ed. Instr. &amp; School Leadership</t>
  </si>
  <si>
    <t>Categorical Programs</t>
  </si>
  <si>
    <t>Early Childhood</t>
  </si>
  <si>
    <t xml:space="preserve"> Non-Peds - o/c 001</t>
  </si>
  <si>
    <t>Peds - o/c 005</t>
  </si>
  <si>
    <t>Part Time - o/c 021</t>
  </si>
  <si>
    <t>Part -time - o/c 031</t>
  </si>
  <si>
    <t>NYC DOE</t>
  </si>
  <si>
    <t>EDUCATION ANALYST UFT</t>
  </si>
  <si>
    <t>U/A 409</t>
  </si>
  <si>
    <t>U/A 407</t>
  </si>
  <si>
    <t>COMPUTER ASSOCIATE - TECH SUPPORT</t>
  </si>
  <si>
    <t>COMPUTER SPECIALIST SOFTWARE</t>
  </si>
  <si>
    <t>TEACHER ASSISTANT LEAD ED. PARA,SPECIAL ED. &amp; ESL</t>
  </si>
  <si>
    <t>FY 2020  HEADCOUNT ACTUALS FOR CITY COUNCIL</t>
  </si>
  <si>
    <t>FY 2019 OCTOBER FILLED POSITIONS</t>
  </si>
  <si>
    <t>School Support Organization</t>
  </si>
  <si>
    <t>SENIOR OCCUPATIONAL THERAPIST</t>
  </si>
  <si>
    <t>SCHOOL SOCIAL WORKER - TERMINAL LEAVE</t>
  </si>
  <si>
    <t>ADMINISTRATIVE STAFF ANALYST</t>
  </si>
  <si>
    <t>EDUCATIONAL MANAGEMENT ASSOCIATE</t>
  </si>
  <si>
    <t>SPECIAL ASSISTANT - CHANCELLOR</t>
  </si>
  <si>
    <t>ADMINISTRATIVE SPACE ANALYST</t>
  </si>
  <si>
    <t>ASSISTANT ACCOUNTANT</t>
  </si>
  <si>
    <t>BOOKEEPER</t>
  </si>
  <si>
    <t>COMMUNITY SUPERINTENDENT</t>
  </si>
  <si>
    <t>CUSTOMER INFORMATION REPRESENTATIVE</t>
  </si>
  <si>
    <t>DEPUTY COMMUNITY SUPERINTENDENT</t>
  </si>
  <si>
    <t>HEALTH SERVICES MANAGER</t>
  </si>
  <si>
    <t>LOCAL INSTRUCTIONAL SUPERVISOR</t>
  </si>
  <si>
    <t xml:space="preserve">PURCHASE AGENT </t>
  </si>
  <si>
    <t>SECRETARY ASSIGNED UFT</t>
  </si>
  <si>
    <t>SPECIAL ASSISTANT - MEMBER OF BOARD</t>
  </si>
  <si>
    <t>ASSOCIATE EDUCATION ANALYST UFT</t>
  </si>
  <si>
    <t>ASSOCIATE EDUCATION OFFICER UFT</t>
  </si>
  <si>
    <t>ASSOCIATE EDUCATION OFFICER UNION</t>
  </si>
  <si>
    <t>ADMINISTRATIVE EDUCATION ANALYST UNION</t>
  </si>
  <si>
    <t>ADMINISTRATIVE EDUCATION OFFICER UNION</t>
  </si>
  <si>
    <t>ASSOCIATE EDUCATION OFFICER</t>
  </si>
  <si>
    <t>ADMINISTRATIVE EDUCATION OFFICER - PART TIME</t>
  </si>
  <si>
    <t>GUIDANCE COUNSELOR - TERMINAL LEAVE</t>
  </si>
  <si>
    <t>ADULT EDUCATION TEACHER - TERMINAL LEAVE</t>
  </si>
  <si>
    <t>SCHOOL PSYCHOLOGIST (&amp; BILINGUAL)</t>
  </si>
  <si>
    <t>U/A 415 (new)</t>
  </si>
  <si>
    <t>FY 2020 October Headcount Report - November 15, 2019</t>
  </si>
  <si>
    <t>F/T &amp; P/T - by Line Title</t>
  </si>
  <si>
    <t xml:space="preserve">* New to FY 2020 </t>
  </si>
  <si>
    <r>
      <t>U/A 415</t>
    </r>
    <r>
      <rPr>
        <sz val="12"/>
        <color theme="1"/>
        <rFont val="Calibri"/>
        <family val="2"/>
        <scheme val="minor"/>
      </rPr>
      <t>*</t>
    </r>
  </si>
  <si>
    <t>Full - time Total</t>
  </si>
  <si>
    <t>U/A</t>
  </si>
  <si>
    <t>Note: above summary may not equal line data due to rounding.</t>
  </si>
  <si>
    <t>FAMIS HEADCOUNT ACTUALS - FY 2020 - October Filled Positions - School Based  and Borough Field Support Based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</si>
</sst>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2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2E5D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/>
    <xf numFmtId="43" fontId="2" fillId="0" borderId="0" xfId="1" applyFont="1"/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2" fillId="2" borderId="2" xfId="0" applyFont="1" applyFill="1" applyBorder="1"/>
    <xf numFmtId="164" fontId="2" fillId="2" borderId="2" xfId="1" quotePrefix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2" borderId="9" xfId="1" applyNumberFormat="1" applyFont="1" applyFill="1" applyBorder="1" applyAlignment="1">
      <alignment horizontal="center"/>
    </xf>
    <xf numFmtId="164" fontId="2" fillId="2" borderId="11" xfId="1" quotePrefix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right"/>
    </xf>
    <xf numFmtId="0" fontId="2" fillId="0" borderId="8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164" fontId="0" fillId="0" borderId="0" xfId="0" applyNumberFormat="1"/>
    <xf numFmtId="164" fontId="2" fillId="0" borderId="0" xfId="0" applyNumberFormat="1" applyFont="1"/>
    <xf numFmtId="0" fontId="2" fillId="0" borderId="0" xfId="0" quotePrefix="1" applyFont="1" applyBorder="1" applyAlignment="1">
      <alignment horizontal="left" wrapText="1"/>
    </xf>
    <xf numFmtId="0" fontId="3" fillId="0" borderId="0" xfId="0" quotePrefix="1" applyFont="1" applyAlignment="1">
      <alignment horizontal="left"/>
    </xf>
    <xf numFmtId="0" fontId="2" fillId="0" borderId="13" xfId="0" applyFont="1" applyBorder="1" applyAlignment="1">
      <alignment wrapText="1"/>
    </xf>
    <xf numFmtId="0" fontId="0" fillId="3" borderId="6" xfId="0" quotePrefix="1" applyFont="1" applyFill="1" applyBorder="1" applyAlignment="1">
      <alignment horizontal="right"/>
    </xf>
    <xf numFmtId="164" fontId="1" fillId="3" borderId="6" xfId="1" quotePrefix="1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/>
    </xf>
    <xf numFmtId="164" fontId="1" fillId="3" borderId="5" xfId="1" quotePrefix="1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3" borderId="17" xfId="0" quotePrefix="1" applyFont="1" applyFill="1" applyBorder="1" applyAlignment="1">
      <alignment horizontal="right"/>
    </xf>
    <xf numFmtId="164" fontId="1" fillId="3" borderId="17" xfId="1" quotePrefix="1" applyNumberFormat="1" applyFont="1" applyFill="1" applyBorder="1" applyAlignment="1">
      <alignment horizontal="right"/>
    </xf>
    <xf numFmtId="164" fontId="2" fillId="3" borderId="18" xfId="1" applyNumberFormat="1" applyFont="1" applyFill="1" applyBorder="1" applyAlignment="1">
      <alignment horizontal="right"/>
    </xf>
    <xf numFmtId="164" fontId="2" fillId="3" borderId="19" xfId="0" applyNumberFormat="1" applyFont="1" applyFill="1" applyBorder="1" applyAlignment="1">
      <alignment horizontal="right"/>
    </xf>
    <xf numFmtId="164" fontId="2" fillId="2" borderId="2" xfId="1" quotePrefix="1" applyNumberFormat="1" applyFont="1" applyFill="1" applyBorder="1" applyAlignment="1">
      <alignment horizontal="right"/>
    </xf>
    <xf numFmtId="0" fontId="0" fillId="0" borderId="14" xfId="0" quotePrefix="1" applyFont="1" applyBorder="1" applyAlignment="1">
      <alignment horizontal="left"/>
    </xf>
    <xf numFmtId="164" fontId="1" fillId="0" borderId="0" xfId="1" applyNumberFormat="1" applyFont="1" applyAlignment="1">
      <alignment horizontal="right"/>
    </xf>
    <xf numFmtId="164" fontId="1" fillId="3" borderId="5" xfId="1" quotePrefix="1" applyNumberFormat="1" applyFont="1" applyFill="1" applyBorder="1" applyAlignment="1">
      <alignment horizontal="center"/>
    </xf>
    <xf numFmtId="164" fontId="1" fillId="3" borderId="16" xfId="1" quotePrefix="1" applyNumberFormat="1" applyFont="1" applyFill="1" applyBorder="1" applyAlignment="1">
      <alignment horizontal="right"/>
    </xf>
    <xf numFmtId="0" fontId="0" fillId="0" borderId="20" xfId="0" applyFont="1" applyBorder="1"/>
    <xf numFmtId="164" fontId="2" fillId="3" borderId="23" xfId="1" quotePrefix="1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5" fillId="0" borderId="0" xfId="0" quotePrefix="1" applyFont="1" applyAlignment="1">
      <alignment horizontal="left"/>
    </xf>
    <xf numFmtId="0" fontId="2" fillId="2" borderId="2" xfId="0" quotePrefix="1" applyFont="1" applyFill="1" applyBorder="1" applyAlignment="1">
      <alignment horizontal="left"/>
    </xf>
    <xf numFmtId="0" fontId="6" fillId="0" borderId="0" xfId="0" quotePrefix="1" applyFont="1" applyAlignment="1">
      <alignment horizontal="left"/>
    </xf>
    <xf numFmtId="164" fontId="1" fillId="3" borderId="3" xfId="1" applyNumberFormat="1" applyFont="1" applyFill="1" applyBorder="1" applyAlignment="1">
      <alignment horizontal="center" wrapText="1"/>
    </xf>
    <xf numFmtId="164" fontId="1" fillId="3" borderId="3" xfId="1" quotePrefix="1" applyNumberFormat="1" applyFont="1" applyFill="1" applyBorder="1" applyAlignment="1">
      <alignment horizontal="center" wrapText="1"/>
    </xf>
    <xf numFmtId="164" fontId="1" fillId="3" borderId="4" xfId="1" applyNumberFormat="1" applyFont="1" applyFill="1" applyBorder="1" applyAlignment="1">
      <alignment horizontal="center" wrapText="1"/>
    </xf>
    <xf numFmtId="0" fontId="2" fillId="2" borderId="24" xfId="0" applyFont="1" applyFill="1" applyBorder="1"/>
    <xf numFmtId="164" fontId="2" fillId="2" borderId="24" xfId="1" applyNumberFormat="1" applyFont="1" applyFill="1" applyBorder="1" applyAlignment="1">
      <alignment horizontal="center"/>
    </xf>
    <xf numFmtId="164" fontId="2" fillId="2" borderId="25" xfId="1" applyNumberFormat="1" applyFont="1" applyFill="1" applyBorder="1" applyAlignment="1">
      <alignment horizontal="center"/>
    </xf>
    <xf numFmtId="164" fontId="2" fillId="2" borderId="26" xfId="1" applyNumberFormat="1" applyFont="1" applyFill="1" applyBorder="1" applyAlignment="1">
      <alignment horizontal="center"/>
    </xf>
    <xf numFmtId="164" fontId="0" fillId="3" borderId="12" xfId="1" quotePrefix="1" applyNumberFormat="1" applyFont="1" applyFill="1" applyBorder="1" applyAlignment="1">
      <alignment horizontal="center" wrapText="1"/>
    </xf>
    <xf numFmtId="0" fontId="2" fillId="0" borderId="27" xfId="0" applyFont="1" applyBorder="1" applyAlignment="1">
      <alignment horizontal="left"/>
    </xf>
    <xf numFmtId="0" fontId="2" fillId="0" borderId="0" xfId="0" quotePrefix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4" borderId="20" xfId="0" quotePrefix="1" applyFont="1" applyFill="1" applyBorder="1" applyAlignment="1">
      <alignment horizontal="center"/>
    </xf>
    <xf numFmtId="0" fontId="2" fillId="4" borderId="21" xfId="0" quotePrefix="1" applyFont="1" applyFill="1" applyBorder="1" applyAlignment="1">
      <alignment horizontal="center"/>
    </xf>
    <xf numFmtId="0" fontId="2" fillId="4" borderId="22" xfId="0" quotePrefix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600"/>
      <color rgb="FF006600"/>
      <color rgb="FFFFEBE7"/>
      <color rgb="FFFF0066"/>
      <color rgb="FFC3FDC9"/>
      <color rgb="FFAAFCF4"/>
      <color rgb="FF0000FF"/>
      <color rgb="FFCC00CC"/>
      <color rgb="FFE6E6E2"/>
      <color rgb="FFDCD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414088</xdr:colOff>
      <xdr:row>0</xdr:row>
      <xdr:rowOff>85610</xdr:rowOff>
    </xdr:from>
    <xdr:ext cx="1833812" cy="718530"/>
    <xdr:sp macro="" textlink="">
      <xdr:nvSpPr>
        <xdr:cNvPr id="2" name="Rectangle 1"/>
        <xdr:cNvSpPr/>
      </xdr:nvSpPr>
      <xdr:spPr>
        <a:xfrm>
          <a:off x="7624513" y="85610"/>
          <a:ext cx="1833812" cy="718530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>
              <a:ln w="1905"/>
              <a:solidFill>
                <a:srgbClr val="00206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11/15/2019</a:t>
          </a:r>
        </a:p>
        <a:p>
          <a:pPr algn="ctr"/>
          <a:endParaRPr lang="en-US" sz="2000" b="1" cap="none" spc="0">
            <a:ln w="1905"/>
            <a:solidFill>
              <a:srgbClr val="FF0000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15</xdr:col>
      <xdr:colOff>74543</xdr:colOff>
      <xdr:row>57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8903804" y="1192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47625</xdr:rowOff>
    </xdr:from>
    <xdr:ext cx="1909894" cy="405432"/>
    <xdr:sp macro="" textlink="">
      <xdr:nvSpPr>
        <xdr:cNvPr id="2" name="Rectangle 1"/>
        <xdr:cNvSpPr/>
      </xdr:nvSpPr>
      <xdr:spPr>
        <a:xfrm>
          <a:off x="3267075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0</xdr:colOff>
      <xdr:row>0</xdr:row>
      <xdr:rowOff>47625</xdr:rowOff>
    </xdr:from>
    <xdr:ext cx="1909894" cy="405432"/>
    <xdr:sp macro="" textlink="">
      <xdr:nvSpPr>
        <xdr:cNvPr id="3" name="Rectangle 2"/>
        <xdr:cNvSpPr/>
      </xdr:nvSpPr>
      <xdr:spPr>
        <a:xfrm>
          <a:off x="3267075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0</xdr:colOff>
      <xdr:row>0</xdr:row>
      <xdr:rowOff>47625</xdr:rowOff>
    </xdr:from>
    <xdr:ext cx="1909894" cy="405432"/>
    <xdr:sp macro="" textlink="">
      <xdr:nvSpPr>
        <xdr:cNvPr id="4" name="Rectangle 3"/>
        <xdr:cNvSpPr/>
      </xdr:nvSpPr>
      <xdr:spPr>
        <a:xfrm>
          <a:off x="3267075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0</xdr:colOff>
      <xdr:row>0</xdr:row>
      <xdr:rowOff>47625</xdr:rowOff>
    </xdr:from>
    <xdr:ext cx="1909894" cy="405432"/>
    <xdr:sp macro="" textlink="">
      <xdr:nvSpPr>
        <xdr:cNvPr id="5" name="Rectangle 4"/>
        <xdr:cNvSpPr/>
      </xdr:nvSpPr>
      <xdr:spPr>
        <a:xfrm>
          <a:off x="3267075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0</xdr:colOff>
      <xdr:row>0</xdr:row>
      <xdr:rowOff>47625</xdr:rowOff>
    </xdr:from>
    <xdr:ext cx="1909894" cy="405432"/>
    <xdr:sp macro="" textlink="">
      <xdr:nvSpPr>
        <xdr:cNvPr id="7" name="Rectangle 6"/>
        <xdr:cNvSpPr/>
      </xdr:nvSpPr>
      <xdr:spPr>
        <a:xfrm>
          <a:off x="3267075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0</xdr:colOff>
      <xdr:row>0</xdr:row>
      <xdr:rowOff>47625</xdr:rowOff>
    </xdr:from>
    <xdr:ext cx="1909894" cy="405432"/>
    <xdr:sp macro="" textlink="">
      <xdr:nvSpPr>
        <xdr:cNvPr id="8" name="Rectangle 7"/>
        <xdr:cNvSpPr/>
      </xdr:nvSpPr>
      <xdr:spPr>
        <a:xfrm>
          <a:off x="3267075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0</xdr:colOff>
      <xdr:row>0</xdr:row>
      <xdr:rowOff>47625</xdr:rowOff>
    </xdr:from>
    <xdr:ext cx="1909894" cy="405432"/>
    <xdr:sp macro="" textlink="">
      <xdr:nvSpPr>
        <xdr:cNvPr id="9" name="Rectangle 8"/>
        <xdr:cNvSpPr/>
      </xdr:nvSpPr>
      <xdr:spPr>
        <a:xfrm>
          <a:off x="3267075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0</xdr:colOff>
      <xdr:row>0</xdr:row>
      <xdr:rowOff>93988</xdr:rowOff>
    </xdr:from>
    <xdr:ext cx="2916359" cy="405432"/>
    <xdr:sp macro="" textlink="">
      <xdr:nvSpPr>
        <xdr:cNvPr id="10" name="Rectangle 9"/>
        <xdr:cNvSpPr/>
      </xdr:nvSpPr>
      <xdr:spPr>
        <a:xfrm>
          <a:off x="3267075" y="93988"/>
          <a:ext cx="291635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0</xdr:colOff>
      <xdr:row>0</xdr:row>
      <xdr:rowOff>47625</xdr:rowOff>
    </xdr:from>
    <xdr:ext cx="1909894" cy="405432"/>
    <xdr:sp macro="" textlink="">
      <xdr:nvSpPr>
        <xdr:cNvPr id="11" name="Rectangle 10"/>
        <xdr:cNvSpPr/>
      </xdr:nvSpPr>
      <xdr:spPr>
        <a:xfrm>
          <a:off x="3267075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0</xdr:colOff>
      <xdr:row>0</xdr:row>
      <xdr:rowOff>47625</xdr:rowOff>
    </xdr:from>
    <xdr:ext cx="1909894" cy="405432"/>
    <xdr:sp macro="" textlink="">
      <xdr:nvSpPr>
        <xdr:cNvPr id="12" name="Rectangle 11"/>
        <xdr:cNvSpPr/>
      </xdr:nvSpPr>
      <xdr:spPr>
        <a:xfrm>
          <a:off x="3267075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0</xdr:colOff>
      <xdr:row>0</xdr:row>
      <xdr:rowOff>47625</xdr:rowOff>
    </xdr:from>
    <xdr:ext cx="1909894" cy="405432"/>
    <xdr:sp macro="" textlink="">
      <xdr:nvSpPr>
        <xdr:cNvPr id="13" name="Rectangle 12"/>
        <xdr:cNvSpPr/>
      </xdr:nvSpPr>
      <xdr:spPr>
        <a:xfrm>
          <a:off x="3267075" y="47625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1</xdr:col>
      <xdr:colOff>3454368</xdr:colOff>
      <xdr:row>0</xdr:row>
      <xdr:rowOff>0</xdr:rowOff>
    </xdr:from>
    <xdr:ext cx="2916359" cy="405432"/>
    <xdr:sp macro="" textlink="">
      <xdr:nvSpPr>
        <xdr:cNvPr id="14" name="Rectangle 13"/>
        <xdr:cNvSpPr/>
      </xdr:nvSpPr>
      <xdr:spPr>
        <a:xfrm>
          <a:off x="3454368" y="0"/>
          <a:ext cx="291635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r>
            <a:rPr lang="en-US" sz="2000" b="1" cap="none" spc="50" baseline="0">
              <a:ln w="11430"/>
              <a:solidFill>
                <a:srgbClr val="7030A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11/15/2019</a:t>
          </a:r>
        </a:p>
      </xdr:txBody>
    </xdr:sp>
    <xdr:clientData/>
  </xdr:oneCellAnchor>
  <xdr:oneCellAnchor>
    <xdr:from>
      <xdr:col>4</xdr:col>
      <xdr:colOff>123825</xdr:colOff>
      <xdr:row>3</xdr:row>
      <xdr:rowOff>95250</xdr:rowOff>
    </xdr:from>
    <xdr:ext cx="1909894" cy="405432"/>
    <xdr:sp macro="" textlink="">
      <xdr:nvSpPr>
        <xdr:cNvPr id="16" name="Rectangle 15"/>
        <xdr:cNvSpPr/>
      </xdr:nvSpPr>
      <xdr:spPr>
        <a:xfrm>
          <a:off x="7038975" y="742950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142875</xdr:colOff>
      <xdr:row>9</xdr:row>
      <xdr:rowOff>123825</xdr:rowOff>
    </xdr:from>
    <xdr:ext cx="1909894" cy="405432"/>
    <xdr:sp macro="" textlink="">
      <xdr:nvSpPr>
        <xdr:cNvPr id="17" name="Rectangle 16"/>
        <xdr:cNvSpPr/>
      </xdr:nvSpPr>
      <xdr:spPr>
        <a:xfrm>
          <a:off x="7058025" y="1733550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123825</xdr:colOff>
      <xdr:row>8</xdr:row>
      <xdr:rowOff>95250</xdr:rowOff>
    </xdr:from>
    <xdr:ext cx="1909894" cy="405432"/>
    <xdr:sp macro="" textlink="">
      <xdr:nvSpPr>
        <xdr:cNvPr id="20" name="Rectangle 19"/>
        <xdr:cNvSpPr/>
      </xdr:nvSpPr>
      <xdr:spPr>
        <a:xfrm>
          <a:off x="7038975" y="742950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123825</xdr:colOff>
      <xdr:row>9</xdr:row>
      <xdr:rowOff>95250</xdr:rowOff>
    </xdr:from>
    <xdr:ext cx="1909894" cy="405432"/>
    <xdr:sp macro="" textlink="">
      <xdr:nvSpPr>
        <xdr:cNvPr id="21" name="Rectangle 20"/>
        <xdr:cNvSpPr/>
      </xdr:nvSpPr>
      <xdr:spPr>
        <a:xfrm>
          <a:off x="7038975" y="742950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123825</xdr:colOff>
      <xdr:row>10</xdr:row>
      <xdr:rowOff>95250</xdr:rowOff>
    </xdr:from>
    <xdr:ext cx="1909894" cy="405432"/>
    <xdr:sp macro="" textlink="">
      <xdr:nvSpPr>
        <xdr:cNvPr id="22" name="Rectangle 21"/>
        <xdr:cNvSpPr/>
      </xdr:nvSpPr>
      <xdr:spPr>
        <a:xfrm>
          <a:off x="7038975" y="742950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123825</xdr:colOff>
      <xdr:row>6</xdr:row>
      <xdr:rowOff>95250</xdr:rowOff>
    </xdr:from>
    <xdr:ext cx="1909894" cy="405432"/>
    <xdr:sp macro="" textlink="">
      <xdr:nvSpPr>
        <xdr:cNvPr id="24" name="Rectangle 23"/>
        <xdr:cNvSpPr/>
      </xdr:nvSpPr>
      <xdr:spPr>
        <a:xfrm>
          <a:off x="7039803" y="1130576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123825</xdr:colOff>
      <xdr:row>8</xdr:row>
      <xdr:rowOff>95250</xdr:rowOff>
    </xdr:from>
    <xdr:ext cx="1909894" cy="405432"/>
    <xdr:sp macro="" textlink="">
      <xdr:nvSpPr>
        <xdr:cNvPr id="25" name="Rectangle 24"/>
        <xdr:cNvSpPr/>
      </xdr:nvSpPr>
      <xdr:spPr>
        <a:xfrm>
          <a:off x="7039803" y="1130576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123825</xdr:colOff>
      <xdr:row>9</xdr:row>
      <xdr:rowOff>95250</xdr:rowOff>
    </xdr:from>
    <xdr:ext cx="1909894" cy="405432"/>
    <xdr:sp macro="" textlink="">
      <xdr:nvSpPr>
        <xdr:cNvPr id="26" name="Rectangle 25"/>
        <xdr:cNvSpPr/>
      </xdr:nvSpPr>
      <xdr:spPr>
        <a:xfrm>
          <a:off x="7039803" y="1130576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123825</xdr:colOff>
      <xdr:row>10</xdr:row>
      <xdr:rowOff>95250</xdr:rowOff>
    </xdr:from>
    <xdr:ext cx="1909894" cy="405432"/>
    <xdr:sp macro="" textlink="">
      <xdr:nvSpPr>
        <xdr:cNvPr id="27" name="Rectangle 26"/>
        <xdr:cNvSpPr/>
      </xdr:nvSpPr>
      <xdr:spPr>
        <a:xfrm>
          <a:off x="7039803" y="1130576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123825</xdr:colOff>
      <xdr:row>6</xdr:row>
      <xdr:rowOff>95250</xdr:rowOff>
    </xdr:from>
    <xdr:ext cx="1909894" cy="405432"/>
    <xdr:sp macro="" textlink="">
      <xdr:nvSpPr>
        <xdr:cNvPr id="29" name="Rectangle 28"/>
        <xdr:cNvSpPr/>
      </xdr:nvSpPr>
      <xdr:spPr>
        <a:xfrm>
          <a:off x="7039803" y="1130576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123825</xdr:colOff>
      <xdr:row>9</xdr:row>
      <xdr:rowOff>95250</xdr:rowOff>
    </xdr:from>
    <xdr:ext cx="1909894" cy="405432"/>
    <xdr:sp macro="" textlink="">
      <xdr:nvSpPr>
        <xdr:cNvPr id="32" name="Rectangle 31"/>
        <xdr:cNvSpPr/>
      </xdr:nvSpPr>
      <xdr:spPr>
        <a:xfrm>
          <a:off x="7039803" y="1130576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123825</xdr:colOff>
      <xdr:row>11</xdr:row>
      <xdr:rowOff>95250</xdr:rowOff>
    </xdr:from>
    <xdr:ext cx="1909894" cy="405432"/>
    <xdr:sp macro="" textlink="">
      <xdr:nvSpPr>
        <xdr:cNvPr id="33" name="Rectangle 32"/>
        <xdr:cNvSpPr/>
      </xdr:nvSpPr>
      <xdr:spPr>
        <a:xfrm>
          <a:off x="7039803" y="2083076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oneCellAnchor>
    <xdr:from>
      <xdr:col>4</xdr:col>
      <xdr:colOff>123825</xdr:colOff>
      <xdr:row>11</xdr:row>
      <xdr:rowOff>95250</xdr:rowOff>
    </xdr:from>
    <xdr:ext cx="1909894" cy="405432"/>
    <xdr:sp macro="" textlink="">
      <xdr:nvSpPr>
        <xdr:cNvPr id="34" name="Rectangle 33"/>
        <xdr:cNvSpPr/>
      </xdr:nvSpPr>
      <xdr:spPr>
        <a:xfrm>
          <a:off x="7039803" y="2083076"/>
          <a:ext cx="1909894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0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rgbClr val="3333FF"/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>
    <tabColor rgb="FFAAFCF4"/>
  </sheetPr>
  <dimension ref="A1:J15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O11" sqref="O11"/>
    </sheetView>
  </sheetViews>
  <sheetFormatPr defaultRowHeight="15" x14ac:dyDescent="0.25"/>
  <cols>
    <col min="1" max="1" width="10" customWidth="1"/>
    <col min="2" max="2" width="34.7109375" bestFit="1" customWidth="1"/>
    <col min="3" max="4" width="12.7109375" customWidth="1"/>
    <col min="5" max="5" width="11.85546875" customWidth="1"/>
    <col min="6" max="6" width="10.5703125" customWidth="1"/>
    <col min="7" max="7" width="11.7109375" customWidth="1"/>
    <col min="8" max="8" width="10.5703125" customWidth="1"/>
    <col min="9" max="9" width="11.5703125" customWidth="1"/>
    <col min="10" max="10" width="11.85546875" customWidth="1"/>
    <col min="11" max="14" width="12.28515625" bestFit="1" customWidth="1"/>
    <col min="15" max="19" width="12.28515625" customWidth="1"/>
    <col min="24" max="24" width="23.85546875" bestFit="1" customWidth="1"/>
    <col min="25" max="25" width="17.85546875" bestFit="1" customWidth="1"/>
    <col min="26" max="26" width="17.85546875" customWidth="1"/>
    <col min="27" max="27" width="27.28515625" customWidth="1"/>
    <col min="28" max="28" width="11.28515625" customWidth="1"/>
    <col min="30" max="30" width="2.28515625" customWidth="1"/>
  </cols>
  <sheetData>
    <row r="1" spans="1:10" ht="18.75" x14ac:dyDescent="0.3">
      <c r="A1" s="1" t="s">
        <v>101</v>
      </c>
      <c r="B1" s="1"/>
      <c r="C1" s="2"/>
      <c r="D1" s="2"/>
      <c r="E1" s="2"/>
      <c r="F1" s="2"/>
      <c r="G1" s="2"/>
      <c r="H1" s="2"/>
      <c r="I1" s="2"/>
      <c r="J1" s="2"/>
    </row>
    <row r="2" spans="1:10" ht="18.75" x14ac:dyDescent="0.3">
      <c r="A2" s="1" t="s">
        <v>61</v>
      </c>
      <c r="B2" s="1"/>
      <c r="C2" s="2"/>
      <c r="D2" s="2"/>
      <c r="E2" s="2"/>
      <c r="F2" s="2"/>
      <c r="G2" s="2"/>
      <c r="H2" s="2"/>
      <c r="I2" s="2"/>
      <c r="J2" s="2"/>
    </row>
    <row r="3" spans="1:10" ht="18.75" x14ac:dyDescent="0.3">
      <c r="A3" s="22" t="s">
        <v>138</v>
      </c>
      <c r="B3" s="1"/>
      <c r="C3" s="3"/>
      <c r="D3" s="3"/>
      <c r="E3" s="3"/>
      <c r="F3" s="3"/>
      <c r="G3" s="3"/>
      <c r="H3" s="3"/>
      <c r="I3" s="3"/>
      <c r="J3" s="3"/>
    </row>
    <row r="4" spans="1:10" ht="15.75" x14ac:dyDescent="0.25">
      <c r="A4" s="4"/>
      <c r="B4" s="4"/>
      <c r="C4" s="3"/>
      <c r="D4" s="3"/>
      <c r="E4" s="3"/>
      <c r="F4" s="3"/>
      <c r="G4" s="3"/>
      <c r="H4" s="3"/>
      <c r="I4" s="3"/>
      <c r="J4" s="5"/>
    </row>
    <row r="5" spans="1:10" ht="15.75" x14ac:dyDescent="0.25">
      <c r="A5" s="4"/>
      <c r="B5" s="4"/>
      <c r="C5" s="3"/>
      <c r="D5" s="3"/>
      <c r="E5" s="3"/>
      <c r="F5" s="3"/>
      <c r="G5" s="3"/>
      <c r="H5" s="3"/>
      <c r="I5" s="3"/>
      <c r="J5" s="5"/>
    </row>
    <row r="6" spans="1:10" x14ac:dyDescent="0.25">
      <c r="A6" s="54" t="s">
        <v>145</v>
      </c>
      <c r="B6" s="54"/>
      <c r="C6" s="55"/>
      <c r="D6" s="55"/>
      <c r="E6" s="55"/>
      <c r="F6" s="55"/>
      <c r="G6" s="55"/>
      <c r="H6" s="55"/>
      <c r="I6" s="3"/>
      <c r="J6" s="5"/>
    </row>
    <row r="7" spans="1:10" x14ac:dyDescent="0.25">
      <c r="A7" s="21"/>
      <c r="B7" s="21"/>
      <c r="C7" s="11"/>
      <c r="D7" s="11"/>
      <c r="E7" s="11"/>
      <c r="F7" s="11"/>
      <c r="G7" s="11"/>
      <c r="H7" s="11"/>
      <c r="I7" s="11"/>
      <c r="J7" s="11"/>
    </row>
    <row r="8" spans="1:10" ht="30.75" thickBot="1" x14ac:dyDescent="0.3">
      <c r="A8" s="6" t="s">
        <v>143</v>
      </c>
      <c r="B8" s="6" t="s">
        <v>91</v>
      </c>
      <c r="C8" s="8" t="s">
        <v>97</v>
      </c>
      <c r="D8" s="16" t="s">
        <v>98</v>
      </c>
      <c r="E8" s="17" t="s">
        <v>142</v>
      </c>
      <c r="F8" s="15" t="s">
        <v>99</v>
      </c>
      <c r="G8" s="8" t="s">
        <v>100</v>
      </c>
      <c r="H8" s="16" t="s">
        <v>62</v>
      </c>
      <c r="I8" s="7" t="s">
        <v>63</v>
      </c>
      <c r="J8" s="8" t="s">
        <v>0</v>
      </c>
    </row>
    <row r="9" spans="1:10" ht="15.75" thickTop="1" x14ac:dyDescent="0.25">
      <c r="A9" s="9" t="s">
        <v>64</v>
      </c>
      <c r="B9" s="9" t="s">
        <v>93</v>
      </c>
      <c r="C9" s="10">
        <v>2539</v>
      </c>
      <c r="D9" s="10">
        <f>60336</f>
        <v>60336</v>
      </c>
      <c r="E9" s="12">
        <f>D9+C9</f>
        <v>62875</v>
      </c>
      <c r="F9" s="13">
        <f>5</f>
        <v>5</v>
      </c>
      <c r="G9" s="10">
        <f>5773+8</f>
        <v>5781</v>
      </c>
      <c r="H9" s="10">
        <f>197</f>
        <v>197</v>
      </c>
      <c r="I9" s="10">
        <f>SUM(F9:H9)</f>
        <v>5983</v>
      </c>
      <c r="J9" s="10">
        <f>I9+E9</f>
        <v>68858</v>
      </c>
    </row>
    <row r="10" spans="1:10" x14ac:dyDescent="0.25">
      <c r="A10" s="9" t="s">
        <v>65</v>
      </c>
      <c r="B10" s="9" t="s">
        <v>94</v>
      </c>
      <c r="C10" s="10">
        <f>8</f>
        <v>8</v>
      </c>
      <c r="D10" s="10">
        <f>28736</f>
        <v>28736</v>
      </c>
      <c r="E10" s="12">
        <f t="shared" ref="E10:E14" si="0">D10+C10</f>
        <v>28744</v>
      </c>
      <c r="F10" s="13" t="s">
        <v>66</v>
      </c>
      <c r="G10" s="10">
        <f>10</f>
        <v>10</v>
      </c>
      <c r="H10" s="10">
        <f>43</f>
        <v>43</v>
      </c>
      <c r="I10" s="10">
        <f t="shared" ref="I10:I14" si="1">SUM(F10:H10)</f>
        <v>53</v>
      </c>
      <c r="J10" s="10">
        <f t="shared" ref="J10:J15" si="2">I10+E10</f>
        <v>28797</v>
      </c>
    </row>
    <row r="11" spans="1:10" x14ac:dyDescent="0.25">
      <c r="A11" s="9" t="s">
        <v>104</v>
      </c>
      <c r="B11" s="9" t="s">
        <v>92</v>
      </c>
      <c r="C11" s="10">
        <f>78</f>
        <v>78</v>
      </c>
      <c r="D11" s="10">
        <f>5605+303</f>
        <v>5908</v>
      </c>
      <c r="E11" s="12">
        <f t="shared" si="0"/>
        <v>5986</v>
      </c>
      <c r="F11" s="13" t="s">
        <v>66</v>
      </c>
      <c r="G11" s="10">
        <f>85</f>
        <v>85</v>
      </c>
      <c r="H11" s="34">
        <f>6</f>
        <v>6</v>
      </c>
      <c r="I11" s="10">
        <f t="shared" si="1"/>
        <v>91</v>
      </c>
      <c r="J11" s="10">
        <f t="shared" si="2"/>
        <v>6077</v>
      </c>
    </row>
    <row r="12" spans="1:10" x14ac:dyDescent="0.25">
      <c r="A12" s="9" t="s">
        <v>103</v>
      </c>
      <c r="B12" s="9" t="s">
        <v>96</v>
      </c>
      <c r="C12" s="10">
        <v>0</v>
      </c>
      <c r="D12" s="10">
        <f>7+493</f>
        <v>500</v>
      </c>
      <c r="E12" s="12">
        <f t="shared" si="0"/>
        <v>500</v>
      </c>
      <c r="F12" s="13" t="s">
        <v>66</v>
      </c>
      <c r="G12" s="10" t="s">
        <v>66</v>
      </c>
      <c r="H12" s="34" t="s">
        <v>66</v>
      </c>
      <c r="I12" s="10">
        <f t="shared" si="1"/>
        <v>0</v>
      </c>
      <c r="J12" s="10">
        <f t="shared" si="2"/>
        <v>500</v>
      </c>
    </row>
    <row r="13" spans="1:10" ht="15.75" x14ac:dyDescent="0.25">
      <c r="A13" s="43" t="s">
        <v>141</v>
      </c>
      <c r="B13" s="9" t="s">
        <v>110</v>
      </c>
      <c r="C13" s="10">
        <f>325</f>
        <v>325</v>
      </c>
      <c r="D13" s="10">
        <f>457</f>
        <v>457</v>
      </c>
      <c r="E13" s="12">
        <f t="shared" si="0"/>
        <v>782</v>
      </c>
      <c r="F13" s="13">
        <f>1</f>
        <v>1</v>
      </c>
      <c r="G13" s="10">
        <f>1</f>
        <v>1</v>
      </c>
      <c r="H13" s="34" t="s">
        <v>66</v>
      </c>
      <c r="I13" s="10">
        <f t="shared" si="1"/>
        <v>2</v>
      </c>
      <c r="J13" s="10">
        <f t="shared" si="2"/>
        <v>784</v>
      </c>
    </row>
    <row r="14" spans="1:10" x14ac:dyDescent="0.25">
      <c r="A14" s="9" t="s">
        <v>67</v>
      </c>
      <c r="B14" s="9" t="s">
        <v>95</v>
      </c>
      <c r="C14" s="10">
        <f>535</f>
        <v>535</v>
      </c>
      <c r="D14" s="10">
        <f>5656</f>
        <v>5656</v>
      </c>
      <c r="E14" s="12">
        <f t="shared" si="0"/>
        <v>6191</v>
      </c>
      <c r="F14" s="13" t="s">
        <v>66</v>
      </c>
      <c r="G14" s="10">
        <f>171</f>
        <v>171</v>
      </c>
      <c r="H14" s="10">
        <f>98</f>
        <v>98</v>
      </c>
      <c r="I14" s="10">
        <f t="shared" si="1"/>
        <v>269</v>
      </c>
      <c r="J14" s="10">
        <f t="shared" si="2"/>
        <v>6460</v>
      </c>
    </row>
    <row r="15" spans="1:10" ht="17.25" customHeight="1" thickBot="1" x14ac:dyDescent="0.3">
      <c r="A15" s="48" t="s">
        <v>68</v>
      </c>
      <c r="B15" s="48"/>
      <c r="C15" s="49">
        <f>SUM(C9:C14)</f>
        <v>3485</v>
      </c>
      <c r="D15" s="49">
        <f t="shared" ref="D15:H15" si="3">SUM(D9:D14)</f>
        <v>101593</v>
      </c>
      <c r="E15" s="50">
        <f t="shared" si="3"/>
        <v>105078</v>
      </c>
      <c r="F15" s="51">
        <f t="shared" si="3"/>
        <v>6</v>
      </c>
      <c r="G15" s="49">
        <f t="shared" si="3"/>
        <v>6048</v>
      </c>
      <c r="H15" s="49">
        <f t="shared" si="3"/>
        <v>344</v>
      </c>
      <c r="I15" s="49">
        <f>SUM(I9:I14)</f>
        <v>6398</v>
      </c>
      <c r="J15" s="49">
        <f t="shared" si="2"/>
        <v>111476</v>
      </c>
    </row>
    <row r="16" spans="1:10" ht="15.75" thickTop="1" x14ac:dyDescent="0.25">
      <c r="C16" s="19"/>
      <c r="D16" s="19"/>
      <c r="E16" s="19"/>
      <c r="F16" s="19"/>
      <c r="G16" s="19"/>
      <c r="H16" s="19"/>
      <c r="I16" s="19"/>
      <c r="J16" s="19"/>
    </row>
    <row r="17" spans="1:10" ht="15.75" x14ac:dyDescent="0.25">
      <c r="A17" s="44" t="s">
        <v>144</v>
      </c>
      <c r="B17" s="4"/>
      <c r="C17" s="20"/>
      <c r="D17" s="20"/>
      <c r="E17" s="3"/>
      <c r="F17" s="3"/>
      <c r="G17" s="3"/>
      <c r="H17" s="3"/>
      <c r="I17" s="3"/>
      <c r="J17" s="5"/>
    </row>
    <row r="18" spans="1:10" ht="15.75" x14ac:dyDescent="0.25">
      <c r="A18" s="44" t="s">
        <v>140</v>
      </c>
      <c r="B18" s="4"/>
      <c r="C18" s="3"/>
      <c r="D18" s="3"/>
      <c r="E18" s="3"/>
      <c r="F18" s="3"/>
      <c r="G18" s="3"/>
      <c r="H18" s="3"/>
      <c r="I18" s="3"/>
      <c r="J18" s="5"/>
    </row>
    <row r="29" spans="1:10" ht="19.5" customHeight="1" x14ac:dyDescent="0.25"/>
    <row r="46" ht="1.5" customHeight="1" x14ac:dyDescent="0.25"/>
    <row r="47" ht="33" customHeight="1" x14ac:dyDescent="0.25"/>
    <row r="101" ht="6.75" customHeight="1" x14ac:dyDescent="0.25"/>
    <row r="122" ht="27.75" customHeight="1" x14ac:dyDescent="0.25"/>
    <row r="136" ht="23.25" customHeight="1" x14ac:dyDescent="0.25"/>
    <row r="141" ht="15" customHeight="1" x14ac:dyDescent="0.25"/>
    <row r="142" ht="32.25" customHeight="1" x14ac:dyDescent="0.25"/>
    <row r="153" ht="15" customHeight="1" x14ac:dyDescent="0.25"/>
  </sheetData>
  <mergeCells count="1">
    <mergeCell ref="A6:H6"/>
  </mergeCells>
  <pageMargins left="0.45" right="0.45" top="0.75" bottom="0.5" header="0.3" footer="0.3"/>
  <pageSetup scale="66" orientation="portrait" cellComments="asDisplayed" r:id="rId1"/>
  <headerFooter>
    <oddFooter>&amp;L&amp;8&amp;Z&amp;F</oddFooter>
  </headerFooter>
  <rowBreaks count="1" manualBreakCount="1">
    <brk id="10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AAFCF4"/>
  </sheetPr>
  <dimension ref="A1:I113"/>
  <sheetViews>
    <sheetView zoomScaleNormal="100" workbookViewId="0">
      <pane xSplit="2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K3" sqref="K3"/>
    </sheetView>
  </sheetViews>
  <sheetFormatPr defaultRowHeight="15" x14ac:dyDescent="0.25"/>
  <cols>
    <col min="1" max="1" width="10" hidden="1" customWidth="1"/>
    <col min="2" max="2" width="52" customWidth="1"/>
    <col min="3" max="3" width="10.85546875" customWidth="1"/>
    <col min="4" max="5" width="8.85546875" bestFit="1" customWidth="1"/>
    <col min="6" max="6" width="10" customWidth="1"/>
    <col min="7" max="7" width="9.85546875" customWidth="1"/>
    <col min="8" max="8" width="8.85546875" bestFit="1" customWidth="1"/>
    <col min="9" max="9" width="9" bestFit="1" customWidth="1"/>
    <col min="10" max="10" width="2.5703125" customWidth="1"/>
    <col min="11" max="11" width="9.7109375" customWidth="1"/>
    <col min="12" max="13" width="8.85546875" bestFit="1" customWidth="1"/>
    <col min="14" max="14" width="9.28515625" customWidth="1"/>
    <col min="15" max="15" width="11.140625" customWidth="1"/>
    <col min="16" max="16" width="8.85546875" bestFit="1" customWidth="1"/>
    <col min="17" max="17" width="10.42578125" customWidth="1"/>
    <col min="22" max="22" width="20.5703125" customWidth="1"/>
  </cols>
  <sheetData>
    <row r="1" spans="1:9" ht="18.75" x14ac:dyDescent="0.3">
      <c r="B1" s="22" t="s">
        <v>108</v>
      </c>
      <c r="C1" s="36"/>
      <c r="D1" s="18"/>
      <c r="E1" s="18"/>
      <c r="F1" s="18"/>
      <c r="G1" s="18"/>
      <c r="H1" s="14"/>
      <c r="I1" s="18"/>
    </row>
    <row r="2" spans="1:9" ht="15.75" customHeight="1" thickBot="1" x14ac:dyDescent="0.3">
      <c r="B2" s="42" t="s">
        <v>139</v>
      </c>
      <c r="C2" s="36"/>
      <c r="D2" s="18"/>
      <c r="E2" s="18"/>
      <c r="F2" s="18"/>
      <c r="G2" s="18"/>
      <c r="H2" s="14"/>
      <c r="I2" s="18"/>
    </row>
    <row r="3" spans="1:9" ht="22.5" customHeight="1" thickTop="1" x14ac:dyDescent="0.25">
      <c r="B3" s="39"/>
      <c r="C3" s="56" t="s">
        <v>109</v>
      </c>
      <c r="D3" s="57"/>
      <c r="E3" s="57"/>
      <c r="F3" s="57"/>
      <c r="G3" s="57"/>
      <c r="H3" s="57"/>
      <c r="I3" s="58"/>
    </row>
    <row r="4" spans="1:9" ht="30" customHeight="1" thickBot="1" x14ac:dyDescent="0.3">
      <c r="A4" s="41"/>
      <c r="B4" s="23" t="s">
        <v>79</v>
      </c>
      <c r="C4" s="52" t="s">
        <v>80</v>
      </c>
      <c r="D4" s="45" t="s">
        <v>81</v>
      </c>
      <c r="E4" s="45" t="s">
        <v>87</v>
      </c>
      <c r="F4" s="45" t="s">
        <v>88</v>
      </c>
      <c r="G4" s="46" t="s">
        <v>137</v>
      </c>
      <c r="H4" s="45" t="s">
        <v>82</v>
      </c>
      <c r="I4" s="47" t="s">
        <v>78</v>
      </c>
    </row>
    <row r="5" spans="1:9" ht="15" customHeight="1" x14ac:dyDescent="0.25">
      <c r="B5" s="35" t="s">
        <v>34</v>
      </c>
      <c r="C5" s="28" t="s">
        <v>66</v>
      </c>
      <c r="D5" s="24" t="s">
        <v>66</v>
      </c>
      <c r="E5" s="24" t="s">
        <v>66</v>
      </c>
      <c r="F5" s="24" t="s">
        <v>66</v>
      </c>
      <c r="G5" s="24">
        <v>35</v>
      </c>
      <c r="H5" s="25">
        <v>1</v>
      </c>
      <c r="I5" s="26">
        <f>SUM(C5:H5)</f>
        <v>36</v>
      </c>
    </row>
    <row r="6" spans="1:9" ht="15" customHeight="1" x14ac:dyDescent="0.25">
      <c r="B6" s="35" t="s">
        <v>130</v>
      </c>
      <c r="C6" s="28">
        <v>3</v>
      </c>
      <c r="D6" s="24" t="s">
        <v>66</v>
      </c>
      <c r="E6" s="24" t="s">
        <v>66</v>
      </c>
      <c r="F6" s="24" t="s">
        <v>66</v>
      </c>
      <c r="G6" s="24">
        <v>68</v>
      </c>
      <c r="H6" s="25">
        <v>1</v>
      </c>
      <c r="I6" s="26">
        <f t="shared" ref="I6:I69" si="0">SUM(C6:H6)</f>
        <v>72</v>
      </c>
    </row>
    <row r="7" spans="1:9" ht="15" customHeight="1" x14ac:dyDescent="0.25">
      <c r="B7" s="35" t="s">
        <v>33</v>
      </c>
      <c r="C7" s="28" t="s">
        <v>66</v>
      </c>
      <c r="D7" s="24" t="s">
        <v>66</v>
      </c>
      <c r="E7" s="24" t="s">
        <v>66</v>
      </c>
      <c r="F7" s="24" t="s">
        <v>66</v>
      </c>
      <c r="G7" s="24">
        <v>6</v>
      </c>
      <c r="H7" s="25">
        <v>9</v>
      </c>
      <c r="I7" s="26">
        <f t="shared" si="0"/>
        <v>15</v>
      </c>
    </row>
    <row r="8" spans="1:9" ht="15" customHeight="1" x14ac:dyDescent="0.25">
      <c r="B8" s="35" t="s">
        <v>133</v>
      </c>
      <c r="C8" s="28" t="s">
        <v>66</v>
      </c>
      <c r="D8" s="24" t="s">
        <v>66</v>
      </c>
      <c r="E8" s="24" t="s">
        <v>66</v>
      </c>
      <c r="F8" s="24" t="s">
        <v>66</v>
      </c>
      <c r="G8" s="24">
        <f>1</f>
        <v>1</v>
      </c>
      <c r="H8" s="24" t="s">
        <v>66</v>
      </c>
      <c r="I8" s="26">
        <f t="shared" si="0"/>
        <v>1</v>
      </c>
    </row>
    <row r="9" spans="1:9" ht="15" customHeight="1" x14ac:dyDescent="0.25">
      <c r="B9" s="35" t="s">
        <v>131</v>
      </c>
      <c r="C9" s="28">
        <f>18</f>
        <v>18</v>
      </c>
      <c r="D9" s="24" t="s">
        <v>66</v>
      </c>
      <c r="E9" s="24" t="s">
        <v>66</v>
      </c>
      <c r="F9" s="24" t="s">
        <v>66</v>
      </c>
      <c r="G9" s="24" t="s">
        <v>66</v>
      </c>
      <c r="H9" s="25">
        <v>16</v>
      </c>
      <c r="I9" s="26">
        <f t="shared" si="0"/>
        <v>34</v>
      </c>
    </row>
    <row r="10" spans="1:9" ht="15" customHeight="1" x14ac:dyDescent="0.25">
      <c r="B10" s="27" t="s">
        <v>116</v>
      </c>
      <c r="C10" s="28" t="s">
        <v>66</v>
      </c>
      <c r="D10" s="24" t="s">
        <v>66</v>
      </c>
      <c r="E10" s="24" t="s">
        <v>66</v>
      </c>
      <c r="F10" s="24" t="s">
        <v>66</v>
      </c>
      <c r="G10" s="24">
        <v>1</v>
      </c>
      <c r="H10" s="24" t="s">
        <v>66</v>
      </c>
      <c r="I10" s="26">
        <f t="shared" si="0"/>
        <v>1</v>
      </c>
    </row>
    <row r="11" spans="1:9" ht="15" customHeight="1" x14ac:dyDescent="0.25">
      <c r="B11" s="27" t="s">
        <v>113</v>
      </c>
      <c r="C11" s="28" t="s">
        <v>66</v>
      </c>
      <c r="D11" s="24" t="s">
        <v>66</v>
      </c>
      <c r="E11" s="24" t="s">
        <v>66</v>
      </c>
      <c r="F11" s="24" t="s">
        <v>66</v>
      </c>
      <c r="G11" s="24">
        <v>23</v>
      </c>
      <c r="H11" s="25">
        <v>1</v>
      </c>
      <c r="I11" s="26">
        <f t="shared" si="0"/>
        <v>24</v>
      </c>
    </row>
    <row r="12" spans="1:9" x14ac:dyDescent="0.25">
      <c r="B12" s="27" t="s">
        <v>18</v>
      </c>
      <c r="C12" s="28">
        <f>67</f>
        <v>67</v>
      </c>
      <c r="D12" s="24" t="s">
        <v>66</v>
      </c>
      <c r="E12" s="24" t="s">
        <v>66</v>
      </c>
      <c r="F12" s="24" t="s">
        <v>66</v>
      </c>
      <c r="G12" s="24" t="s">
        <v>66</v>
      </c>
      <c r="H12" s="25">
        <v>99</v>
      </c>
      <c r="I12" s="26">
        <f t="shared" si="0"/>
        <v>166</v>
      </c>
    </row>
    <row r="13" spans="1:9" x14ac:dyDescent="0.25">
      <c r="B13" s="35" t="s">
        <v>135</v>
      </c>
      <c r="C13" s="28">
        <f>1</f>
        <v>1</v>
      </c>
      <c r="D13" s="24" t="s">
        <v>66</v>
      </c>
      <c r="E13" s="24" t="s">
        <v>66</v>
      </c>
      <c r="F13" s="24" t="s">
        <v>66</v>
      </c>
      <c r="G13" s="24" t="s">
        <v>66</v>
      </c>
      <c r="H13" s="24" t="s">
        <v>66</v>
      </c>
      <c r="I13" s="26">
        <f t="shared" si="0"/>
        <v>1</v>
      </c>
    </row>
    <row r="14" spans="1:9" ht="15" customHeight="1" x14ac:dyDescent="0.25">
      <c r="B14" s="27" t="s">
        <v>117</v>
      </c>
      <c r="C14" s="28" t="s">
        <v>66</v>
      </c>
      <c r="D14" s="24" t="s">
        <v>66</v>
      </c>
      <c r="E14" s="24" t="s">
        <v>66</v>
      </c>
      <c r="F14" s="24" t="s">
        <v>66</v>
      </c>
      <c r="G14" s="24">
        <v>1</v>
      </c>
      <c r="H14" s="24" t="s">
        <v>66</v>
      </c>
      <c r="I14" s="26">
        <f t="shared" si="0"/>
        <v>1</v>
      </c>
    </row>
    <row r="15" spans="1:9" ht="15" customHeight="1" x14ac:dyDescent="0.25">
      <c r="B15" s="27" t="s">
        <v>69</v>
      </c>
      <c r="C15" s="28">
        <f>3108+1+19</f>
        <v>3128</v>
      </c>
      <c r="D15" s="24">
        <f>73+35+1</f>
        <v>109</v>
      </c>
      <c r="E15" s="24">
        <f>20</f>
        <v>20</v>
      </c>
      <c r="F15" s="24" t="s">
        <v>66</v>
      </c>
      <c r="G15" s="24" t="s">
        <v>66</v>
      </c>
      <c r="H15" s="25">
        <v>36</v>
      </c>
      <c r="I15" s="26">
        <f t="shared" si="0"/>
        <v>3293</v>
      </c>
    </row>
    <row r="16" spans="1:9" ht="15" customHeight="1" x14ac:dyDescent="0.25">
      <c r="B16" s="27" t="s">
        <v>1</v>
      </c>
      <c r="C16" s="28">
        <v>7</v>
      </c>
      <c r="D16" s="24" t="s">
        <v>66</v>
      </c>
      <c r="E16" s="24" t="s">
        <v>66</v>
      </c>
      <c r="F16" s="24" t="s">
        <v>66</v>
      </c>
      <c r="G16" s="24">
        <v>44</v>
      </c>
      <c r="H16" s="25">
        <v>1</v>
      </c>
      <c r="I16" s="26">
        <f t="shared" si="0"/>
        <v>52</v>
      </c>
    </row>
    <row r="17" spans="2:9" ht="15" customHeight="1" x14ac:dyDescent="0.25">
      <c r="B17" s="35" t="s">
        <v>127</v>
      </c>
      <c r="C17" s="28" t="s">
        <v>66</v>
      </c>
      <c r="D17" s="24" t="s">
        <v>66</v>
      </c>
      <c r="E17" s="24" t="s">
        <v>66</v>
      </c>
      <c r="F17" s="24" t="s">
        <v>66</v>
      </c>
      <c r="G17" s="24">
        <v>1</v>
      </c>
      <c r="H17" s="25" t="s">
        <v>66</v>
      </c>
      <c r="I17" s="26">
        <f t="shared" si="0"/>
        <v>1</v>
      </c>
    </row>
    <row r="18" spans="2:9" ht="15" customHeight="1" x14ac:dyDescent="0.25">
      <c r="B18" s="35" t="s">
        <v>132</v>
      </c>
      <c r="C18" s="28" t="s">
        <v>66</v>
      </c>
      <c r="D18" s="24" t="s">
        <v>66</v>
      </c>
      <c r="E18" s="24" t="s">
        <v>66</v>
      </c>
      <c r="F18" s="24" t="s">
        <v>66</v>
      </c>
      <c r="G18" s="24"/>
      <c r="H18" s="25">
        <v>1</v>
      </c>
      <c r="I18" s="26">
        <f t="shared" si="0"/>
        <v>1</v>
      </c>
    </row>
    <row r="19" spans="2:9" ht="15" customHeight="1" x14ac:dyDescent="0.25">
      <c r="B19" s="35" t="s">
        <v>128</v>
      </c>
      <c r="C19" s="28">
        <v>1</v>
      </c>
      <c r="D19" s="24" t="s">
        <v>66</v>
      </c>
      <c r="E19" s="24" t="s">
        <v>66</v>
      </c>
      <c r="F19" s="24" t="s">
        <v>66</v>
      </c>
      <c r="G19" s="24">
        <v>4</v>
      </c>
      <c r="H19" s="25">
        <f>2</f>
        <v>2</v>
      </c>
      <c r="I19" s="26">
        <f t="shared" si="0"/>
        <v>7</v>
      </c>
    </row>
    <row r="20" spans="2:9" ht="15" customHeight="1" x14ac:dyDescent="0.25">
      <c r="B20" s="35" t="s">
        <v>129</v>
      </c>
      <c r="C20" s="28"/>
      <c r="D20" s="24"/>
      <c r="E20" s="24"/>
      <c r="F20" s="24"/>
      <c r="G20" s="24">
        <v>27</v>
      </c>
      <c r="H20" s="25"/>
      <c r="I20" s="26">
        <f t="shared" si="0"/>
        <v>27</v>
      </c>
    </row>
    <row r="21" spans="2:9" ht="15" customHeight="1" x14ac:dyDescent="0.25">
      <c r="B21" s="27" t="s">
        <v>118</v>
      </c>
      <c r="C21" s="28" t="s">
        <v>66</v>
      </c>
      <c r="D21" s="24" t="s">
        <v>66</v>
      </c>
      <c r="E21" s="24" t="s">
        <v>66</v>
      </c>
      <c r="F21" s="24" t="s">
        <v>66</v>
      </c>
      <c r="G21" s="24">
        <v>1</v>
      </c>
      <c r="H21" s="25" t="s">
        <v>66</v>
      </c>
      <c r="I21" s="26">
        <f t="shared" si="0"/>
        <v>1</v>
      </c>
    </row>
    <row r="22" spans="2:9" ht="15" customHeight="1" x14ac:dyDescent="0.25">
      <c r="B22" s="27" t="s">
        <v>86</v>
      </c>
      <c r="C22" s="28">
        <v>3</v>
      </c>
      <c r="D22" s="24" t="s">
        <v>66</v>
      </c>
      <c r="E22" s="24" t="s">
        <v>66</v>
      </c>
      <c r="F22" s="24" t="s">
        <v>66</v>
      </c>
      <c r="G22" s="24" t="s">
        <v>66</v>
      </c>
      <c r="H22" s="25" t="s">
        <v>66</v>
      </c>
      <c r="I22" s="26">
        <f t="shared" si="0"/>
        <v>3</v>
      </c>
    </row>
    <row r="23" spans="2:9" ht="15" customHeight="1" x14ac:dyDescent="0.25">
      <c r="B23" s="27" t="s">
        <v>40</v>
      </c>
      <c r="C23" s="28">
        <f>1</f>
        <v>1</v>
      </c>
      <c r="D23" s="24" t="s">
        <v>66</v>
      </c>
      <c r="E23" s="24" t="s">
        <v>66</v>
      </c>
      <c r="F23" s="24" t="s">
        <v>66</v>
      </c>
      <c r="G23" s="24" t="s">
        <v>66</v>
      </c>
      <c r="H23" s="25" t="s">
        <v>66</v>
      </c>
      <c r="I23" s="26">
        <f t="shared" si="0"/>
        <v>1</v>
      </c>
    </row>
    <row r="24" spans="2:9" ht="15" customHeight="1" x14ac:dyDescent="0.25">
      <c r="B24" s="27" t="s">
        <v>42</v>
      </c>
      <c r="C24" s="28">
        <f>1</f>
        <v>1</v>
      </c>
      <c r="D24" s="24" t="s">
        <v>66</v>
      </c>
      <c r="E24" s="24" t="s">
        <v>66</v>
      </c>
      <c r="F24" s="24" t="s">
        <v>66</v>
      </c>
      <c r="G24" s="24" t="s">
        <v>66</v>
      </c>
      <c r="H24" s="25" t="s">
        <v>66</v>
      </c>
      <c r="I24" s="26">
        <f t="shared" si="0"/>
        <v>1</v>
      </c>
    </row>
    <row r="25" spans="2:9" ht="15" customHeight="1" x14ac:dyDescent="0.25">
      <c r="B25" s="27" t="s">
        <v>43</v>
      </c>
      <c r="C25" s="28">
        <v>3</v>
      </c>
      <c r="D25" s="24" t="s">
        <v>66</v>
      </c>
      <c r="E25" s="24" t="s">
        <v>66</v>
      </c>
      <c r="F25" s="24" t="s">
        <v>66</v>
      </c>
      <c r="G25" s="24">
        <v>6</v>
      </c>
      <c r="H25" s="25">
        <v>1</v>
      </c>
      <c r="I25" s="26">
        <f t="shared" si="0"/>
        <v>10</v>
      </c>
    </row>
    <row r="26" spans="2:9" ht="15" customHeight="1" x14ac:dyDescent="0.25">
      <c r="B26" s="27" t="s">
        <v>14</v>
      </c>
      <c r="C26" s="28">
        <v>132</v>
      </c>
      <c r="D26" s="24">
        <v>3</v>
      </c>
      <c r="E26" s="24" t="s">
        <v>66</v>
      </c>
      <c r="F26" s="24" t="s">
        <v>66</v>
      </c>
      <c r="G26" s="24" t="s">
        <v>66</v>
      </c>
      <c r="H26" s="25">
        <v>25</v>
      </c>
      <c r="I26" s="26">
        <f t="shared" si="0"/>
        <v>160</v>
      </c>
    </row>
    <row r="27" spans="2:9" ht="15" customHeight="1" x14ac:dyDescent="0.25">
      <c r="B27" s="27" t="s">
        <v>15</v>
      </c>
      <c r="C27" s="28">
        <v>0</v>
      </c>
      <c r="D27" s="24">
        <v>2</v>
      </c>
      <c r="E27" s="24" t="s">
        <v>66</v>
      </c>
      <c r="F27" s="24" t="s">
        <v>66</v>
      </c>
      <c r="G27" s="24" t="s">
        <v>66</v>
      </c>
      <c r="H27" s="25" t="s">
        <v>66</v>
      </c>
      <c r="I27" s="26">
        <f t="shared" si="0"/>
        <v>2</v>
      </c>
    </row>
    <row r="28" spans="2:9" ht="15" customHeight="1" x14ac:dyDescent="0.25">
      <c r="B28" s="27" t="s">
        <v>50</v>
      </c>
      <c r="C28" s="28">
        <f>139</f>
        <v>139</v>
      </c>
      <c r="D28" s="24" t="s">
        <v>66</v>
      </c>
      <c r="E28" s="24" t="s">
        <v>66</v>
      </c>
      <c r="F28" s="24" t="s">
        <v>66</v>
      </c>
      <c r="G28" s="24" t="s">
        <v>66</v>
      </c>
      <c r="H28" s="25">
        <v>2</v>
      </c>
      <c r="I28" s="26">
        <f t="shared" si="0"/>
        <v>141</v>
      </c>
    </row>
    <row r="29" spans="2:9" ht="15" customHeight="1" x14ac:dyDescent="0.25">
      <c r="B29" s="27" t="s">
        <v>77</v>
      </c>
      <c r="C29" s="28">
        <f>3</f>
        <v>3</v>
      </c>
      <c r="D29" s="24" t="s">
        <v>66</v>
      </c>
      <c r="E29" s="24" t="s">
        <v>66</v>
      </c>
      <c r="F29" s="24" t="s">
        <v>66</v>
      </c>
      <c r="G29" s="24" t="s">
        <v>66</v>
      </c>
      <c r="H29" s="25" t="s">
        <v>66</v>
      </c>
      <c r="I29" s="26">
        <f t="shared" si="0"/>
        <v>3</v>
      </c>
    </row>
    <row r="30" spans="2:9" ht="15" customHeight="1" x14ac:dyDescent="0.25">
      <c r="B30" s="27" t="s">
        <v>47</v>
      </c>
      <c r="C30" s="28">
        <f>1734</f>
        <v>1734</v>
      </c>
      <c r="D30" s="24" t="s">
        <v>66</v>
      </c>
      <c r="E30" s="24">
        <f>8</f>
        <v>8</v>
      </c>
      <c r="F30" s="24" t="s">
        <v>66</v>
      </c>
      <c r="G30" s="24">
        <v>24</v>
      </c>
      <c r="H30" s="25">
        <v>37</v>
      </c>
      <c r="I30" s="26">
        <f t="shared" si="0"/>
        <v>1803</v>
      </c>
    </row>
    <row r="31" spans="2:9" ht="15" customHeight="1" x14ac:dyDescent="0.25">
      <c r="B31" s="27" t="s">
        <v>76</v>
      </c>
      <c r="C31" s="28">
        <f>1</f>
        <v>1</v>
      </c>
      <c r="D31" s="24" t="s">
        <v>66</v>
      </c>
      <c r="E31" s="24" t="s">
        <v>66</v>
      </c>
      <c r="F31" s="24" t="s">
        <v>66</v>
      </c>
      <c r="G31" s="24" t="s">
        <v>66</v>
      </c>
      <c r="H31" s="25" t="s">
        <v>66</v>
      </c>
      <c r="I31" s="26">
        <f t="shared" si="0"/>
        <v>1</v>
      </c>
    </row>
    <row r="32" spans="2:9" ht="15" customHeight="1" x14ac:dyDescent="0.25">
      <c r="B32" s="27" t="s">
        <v>46</v>
      </c>
      <c r="C32" s="28">
        <v>196</v>
      </c>
      <c r="D32" s="24" t="s">
        <v>66</v>
      </c>
      <c r="E32" s="24" t="s">
        <v>66</v>
      </c>
      <c r="F32" s="24" t="s">
        <v>66</v>
      </c>
      <c r="G32" s="24">
        <v>83</v>
      </c>
      <c r="H32" s="25">
        <v>129</v>
      </c>
      <c r="I32" s="26">
        <f t="shared" si="0"/>
        <v>408</v>
      </c>
    </row>
    <row r="33" spans="2:9" ht="15" customHeight="1" x14ac:dyDescent="0.25">
      <c r="B33" s="27" t="s">
        <v>119</v>
      </c>
      <c r="C33" s="28">
        <f>1</f>
        <v>1</v>
      </c>
      <c r="D33" s="24" t="s">
        <v>66</v>
      </c>
      <c r="E33" s="24" t="s">
        <v>66</v>
      </c>
      <c r="F33" s="24" t="s">
        <v>66</v>
      </c>
      <c r="G33" s="24">
        <v>6</v>
      </c>
      <c r="H33" s="25">
        <v>0</v>
      </c>
      <c r="I33" s="26">
        <f t="shared" si="0"/>
        <v>7</v>
      </c>
    </row>
    <row r="34" spans="2:9" ht="15" customHeight="1" x14ac:dyDescent="0.25">
      <c r="B34" s="27" t="s">
        <v>57</v>
      </c>
      <c r="C34" s="28">
        <v>3</v>
      </c>
      <c r="D34" s="24" t="s">
        <v>66</v>
      </c>
      <c r="E34" s="24" t="s">
        <v>66</v>
      </c>
      <c r="F34" s="24" t="s">
        <v>66</v>
      </c>
      <c r="G34" s="24" t="s">
        <v>66</v>
      </c>
      <c r="H34" s="25" t="s">
        <v>66</v>
      </c>
      <c r="I34" s="26">
        <f t="shared" si="0"/>
        <v>3</v>
      </c>
    </row>
    <row r="35" spans="2:9" ht="15" customHeight="1" x14ac:dyDescent="0.25">
      <c r="B35" s="27" t="s">
        <v>56</v>
      </c>
      <c r="C35" s="28">
        <f>2</f>
        <v>2</v>
      </c>
      <c r="D35" s="24" t="s">
        <v>66</v>
      </c>
      <c r="E35" s="24" t="s">
        <v>66</v>
      </c>
      <c r="F35" s="24" t="s">
        <v>66</v>
      </c>
      <c r="G35" s="24" t="s">
        <v>66</v>
      </c>
      <c r="H35" s="25" t="s">
        <v>66</v>
      </c>
      <c r="I35" s="26">
        <f t="shared" si="0"/>
        <v>2</v>
      </c>
    </row>
    <row r="36" spans="2:9" ht="15" customHeight="1" x14ac:dyDescent="0.25">
      <c r="B36" s="27" t="s">
        <v>60</v>
      </c>
      <c r="C36" s="28">
        <f>2</f>
        <v>2</v>
      </c>
      <c r="D36" s="24" t="s">
        <v>66</v>
      </c>
      <c r="E36" s="24" t="s">
        <v>66</v>
      </c>
      <c r="F36" s="24" t="s">
        <v>66</v>
      </c>
      <c r="G36" s="24">
        <v>1</v>
      </c>
      <c r="H36" s="25" t="s">
        <v>66</v>
      </c>
      <c r="I36" s="26">
        <f t="shared" si="0"/>
        <v>3</v>
      </c>
    </row>
    <row r="37" spans="2:9" ht="15" customHeight="1" x14ac:dyDescent="0.25">
      <c r="B37" s="27" t="s">
        <v>105</v>
      </c>
      <c r="C37" s="28">
        <v>2</v>
      </c>
      <c r="D37" s="24" t="s">
        <v>66</v>
      </c>
      <c r="E37" s="24" t="s">
        <v>66</v>
      </c>
      <c r="F37" s="24" t="s">
        <v>66</v>
      </c>
      <c r="G37" s="24" t="s">
        <v>66</v>
      </c>
      <c r="H37" s="25"/>
      <c r="I37" s="26">
        <f t="shared" si="0"/>
        <v>2</v>
      </c>
    </row>
    <row r="38" spans="2:9" ht="15" customHeight="1" x14ac:dyDescent="0.25">
      <c r="B38" s="27" t="s">
        <v>55</v>
      </c>
      <c r="C38" s="28" t="s">
        <v>66</v>
      </c>
      <c r="D38" s="24" t="s">
        <v>66</v>
      </c>
      <c r="E38" s="24" t="s">
        <v>66</v>
      </c>
      <c r="F38" s="24" t="s">
        <v>66</v>
      </c>
      <c r="G38" s="24" t="s">
        <v>66</v>
      </c>
      <c r="H38" s="25">
        <f>2</f>
        <v>2</v>
      </c>
      <c r="I38" s="26">
        <f t="shared" si="0"/>
        <v>2</v>
      </c>
    </row>
    <row r="39" spans="2:9" ht="15" customHeight="1" x14ac:dyDescent="0.25">
      <c r="B39" s="27" t="s">
        <v>58</v>
      </c>
      <c r="C39" s="28">
        <v>20</v>
      </c>
      <c r="D39" s="24" t="s">
        <v>66</v>
      </c>
      <c r="E39" s="24" t="s">
        <v>66</v>
      </c>
      <c r="F39" s="24" t="s">
        <v>66</v>
      </c>
      <c r="G39" s="24" t="s">
        <v>66</v>
      </c>
      <c r="H39" s="25" t="s">
        <v>66</v>
      </c>
      <c r="I39" s="26">
        <f t="shared" si="0"/>
        <v>20</v>
      </c>
    </row>
    <row r="40" spans="2:9" ht="15" customHeight="1" x14ac:dyDescent="0.25">
      <c r="B40" s="27" t="s">
        <v>106</v>
      </c>
      <c r="C40" s="28">
        <f>1</f>
        <v>1</v>
      </c>
      <c r="D40" s="24" t="s">
        <v>66</v>
      </c>
      <c r="E40" s="24" t="s">
        <v>66</v>
      </c>
      <c r="F40" s="24" t="s">
        <v>66</v>
      </c>
      <c r="G40" s="24" t="s">
        <v>66</v>
      </c>
      <c r="H40" s="25" t="s">
        <v>66</v>
      </c>
      <c r="I40" s="26">
        <f t="shared" si="0"/>
        <v>1</v>
      </c>
    </row>
    <row r="41" spans="2:9" ht="15" customHeight="1" x14ac:dyDescent="0.25">
      <c r="B41" s="27" t="s">
        <v>120</v>
      </c>
      <c r="C41" s="28" t="s">
        <v>66</v>
      </c>
      <c r="D41" s="24" t="s">
        <v>66</v>
      </c>
      <c r="E41" s="24" t="s">
        <v>66</v>
      </c>
      <c r="F41" s="24" t="s">
        <v>66</v>
      </c>
      <c r="G41" s="24">
        <v>12</v>
      </c>
      <c r="H41" s="25" t="s">
        <v>66</v>
      </c>
      <c r="I41" s="26">
        <f t="shared" si="0"/>
        <v>12</v>
      </c>
    </row>
    <row r="42" spans="2:9" ht="15" customHeight="1" x14ac:dyDescent="0.25">
      <c r="B42" s="27" t="s">
        <v>121</v>
      </c>
      <c r="C42" s="28" t="s">
        <v>66</v>
      </c>
      <c r="D42" s="24" t="s">
        <v>66</v>
      </c>
      <c r="E42" s="24" t="s">
        <v>66</v>
      </c>
      <c r="F42" s="24" t="s">
        <v>66</v>
      </c>
      <c r="G42" s="24">
        <v>1</v>
      </c>
      <c r="H42" s="25" t="s">
        <v>66</v>
      </c>
      <c r="I42" s="26">
        <f t="shared" si="0"/>
        <v>1</v>
      </c>
    </row>
    <row r="43" spans="2:9" ht="15" customHeight="1" x14ac:dyDescent="0.25">
      <c r="B43" s="27" t="s">
        <v>90</v>
      </c>
      <c r="C43" s="28" t="s">
        <v>66</v>
      </c>
      <c r="D43" s="24" t="s">
        <v>66</v>
      </c>
      <c r="E43" s="24">
        <v>18</v>
      </c>
      <c r="F43" s="24" t="s">
        <v>66</v>
      </c>
      <c r="G43" s="24" t="s">
        <v>66</v>
      </c>
      <c r="H43" s="25" t="s">
        <v>66</v>
      </c>
      <c r="I43" s="26">
        <f t="shared" si="0"/>
        <v>18</v>
      </c>
    </row>
    <row r="44" spans="2:9" ht="15" customHeight="1" x14ac:dyDescent="0.25">
      <c r="B44" s="27" t="s">
        <v>27</v>
      </c>
      <c r="C44" s="28">
        <v>8</v>
      </c>
      <c r="D44" s="24" t="s">
        <v>66</v>
      </c>
      <c r="E44" s="24" t="s">
        <v>66</v>
      </c>
      <c r="F44" s="24" t="s">
        <v>66</v>
      </c>
      <c r="G44" s="24">
        <v>4</v>
      </c>
      <c r="H44" s="25" t="s">
        <v>66</v>
      </c>
      <c r="I44" s="26">
        <f t="shared" si="0"/>
        <v>12</v>
      </c>
    </row>
    <row r="45" spans="2:9" ht="15" customHeight="1" x14ac:dyDescent="0.25">
      <c r="B45" s="27" t="s">
        <v>102</v>
      </c>
      <c r="C45" s="28" t="s">
        <v>66</v>
      </c>
      <c r="D45" s="24" t="s">
        <v>66</v>
      </c>
      <c r="E45" s="24" t="s">
        <v>66</v>
      </c>
      <c r="F45" s="24" t="s">
        <v>66</v>
      </c>
      <c r="G45" s="24" t="s">
        <v>66</v>
      </c>
      <c r="H45" s="25">
        <f>1</f>
        <v>1</v>
      </c>
      <c r="I45" s="26">
        <f t="shared" si="0"/>
        <v>1</v>
      </c>
    </row>
    <row r="46" spans="2:9" ht="15" customHeight="1" x14ac:dyDescent="0.25">
      <c r="B46" s="27" t="s">
        <v>2</v>
      </c>
      <c r="C46" s="28">
        <f>8</f>
        <v>8</v>
      </c>
      <c r="D46" s="24" t="s">
        <v>66</v>
      </c>
      <c r="E46" s="24" t="s">
        <v>66</v>
      </c>
      <c r="F46" s="24" t="s">
        <v>66</v>
      </c>
      <c r="G46" s="24">
        <v>400</v>
      </c>
      <c r="H46" s="25">
        <v>41</v>
      </c>
      <c r="I46" s="26">
        <f t="shared" si="0"/>
        <v>449</v>
      </c>
    </row>
    <row r="47" spans="2:9" ht="15" customHeight="1" x14ac:dyDescent="0.25">
      <c r="B47" s="27" t="s">
        <v>26</v>
      </c>
      <c r="C47" s="28">
        <v>3</v>
      </c>
      <c r="D47" s="25" t="s">
        <v>66</v>
      </c>
      <c r="E47" s="25" t="s">
        <v>66</v>
      </c>
      <c r="F47" s="24" t="s">
        <v>66</v>
      </c>
      <c r="G47" s="24" t="s">
        <v>66</v>
      </c>
      <c r="H47" s="25">
        <v>7</v>
      </c>
      <c r="I47" s="26">
        <f t="shared" si="0"/>
        <v>10</v>
      </c>
    </row>
    <row r="48" spans="2:9" ht="15" customHeight="1" x14ac:dyDescent="0.25">
      <c r="B48" s="27" t="s">
        <v>114</v>
      </c>
      <c r="C48" s="28" t="s">
        <v>66</v>
      </c>
      <c r="D48" s="25" t="s">
        <v>66</v>
      </c>
      <c r="E48" s="25" t="s">
        <v>66</v>
      </c>
      <c r="F48" s="24" t="s">
        <v>66</v>
      </c>
      <c r="G48" s="24" t="s">
        <v>66</v>
      </c>
      <c r="H48" s="25">
        <v>1</v>
      </c>
      <c r="I48" s="26">
        <f t="shared" si="0"/>
        <v>1</v>
      </c>
    </row>
    <row r="49" spans="2:9" ht="15" customHeight="1" x14ac:dyDescent="0.25">
      <c r="B49" s="27" t="s">
        <v>51</v>
      </c>
      <c r="C49" s="28">
        <f>936</f>
        <v>936</v>
      </c>
      <c r="D49" s="25">
        <f>1922</f>
        <v>1922</v>
      </c>
      <c r="E49" s="25">
        <v>2363</v>
      </c>
      <c r="F49" s="24" t="s">
        <v>66</v>
      </c>
      <c r="G49" s="24" t="s">
        <v>66</v>
      </c>
      <c r="H49" s="25">
        <v>180</v>
      </c>
      <c r="I49" s="26">
        <f t="shared" si="0"/>
        <v>5401</v>
      </c>
    </row>
    <row r="50" spans="2:9" ht="15" customHeight="1" x14ac:dyDescent="0.25">
      <c r="B50" s="27" t="s">
        <v>36</v>
      </c>
      <c r="C50" s="28">
        <v>3</v>
      </c>
      <c r="D50" s="25" t="s">
        <v>66</v>
      </c>
      <c r="E50" s="25" t="s">
        <v>66</v>
      </c>
      <c r="F50" s="24" t="s">
        <v>66</v>
      </c>
      <c r="G50" s="24" t="s">
        <v>66</v>
      </c>
      <c r="H50" s="25" t="s">
        <v>66</v>
      </c>
      <c r="I50" s="26">
        <f t="shared" si="0"/>
        <v>3</v>
      </c>
    </row>
    <row r="51" spans="2:9" ht="15" customHeight="1" x14ac:dyDescent="0.25">
      <c r="B51" s="27" t="s">
        <v>75</v>
      </c>
      <c r="C51" s="28">
        <f>368</f>
        <v>368</v>
      </c>
      <c r="D51" s="25">
        <v>10</v>
      </c>
      <c r="E51" s="24">
        <v>28</v>
      </c>
      <c r="F51" s="24" t="s">
        <v>66</v>
      </c>
      <c r="G51" s="24" t="s">
        <v>66</v>
      </c>
      <c r="H51" s="24">
        <v>38</v>
      </c>
      <c r="I51" s="26">
        <f t="shared" si="0"/>
        <v>444</v>
      </c>
    </row>
    <row r="52" spans="2:9" ht="15" customHeight="1" x14ac:dyDescent="0.25">
      <c r="B52" s="27" t="s">
        <v>11</v>
      </c>
      <c r="C52" s="28">
        <f>1492</f>
        <v>1492</v>
      </c>
      <c r="D52" s="25">
        <f>760</f>
        <v>760</v>
      </c>
      <c r="E52" s="24">
        <v>1</v>
      </c>
      <c r="F52" s="24" t="s">
        <v>66</v>
      </c>
      <c r="G52" s="24" t="s">
        <v>66</v>
      </c>
      <c r="H52" s="24">
        <v>215</v>
      </c>
      <c r="I52" s="26">
        <f t="shared" si="0"/>
        <v>2468</v>
      </c>
    </row>
    <row r="53" spans="2:9" ht="15" customHeight="1" x14ac:dyDescent="0.25">
      <c r="B53" s="27" t="s">
        <v>13</v>
      </c>
      <c r="C53" s="28">
        <f>169</f>
        <v>169</v>
      </c>
      <c r="D53" s="25">
        <f>60</f>
        <v>60</v>
      </c>
      <c r="E53" s="24" t="s">
        <v>66</v>
      </c>
      <c r="F53" s="24" t="s">
        <v>66</v>
      </c>
      <c r="G53" s="24" t="s">
        <v>66</v>
      </c>
      <c r="H53" s="25">
        <v>20</v>
      </c>
      <c r="I53" s="26">
        <f t="shared" si="0"/>
        <v>249</v>
      </c>
    </row>
    <row r="54" spans="2:9" ht="15" customHeight="1" x14ac:dyDescent="0.25">
      <c r="B54" s="27" t="s">
        <v>12</v>
      </c>
      <c r="C54" s="28">
        <f>6</f>
        <v>6</v>
      </c>
      <c r="D54" s="25" t="s">
        <v>66</v>
      </c>
      <c r="E54" s="24" t="s">
        <v>66</v>
      </c>
      <c r="F54" s="24" t="s">
        <v>66</v>
      </c>
      <c r="G54" s="24" t="s">
        <v>66</v>
      </c>
      <c r="H54" s="25" t="s">
        <v>66</v>
      </c>
      <c r="I54" s="26">
        <f t="shared" si="0"/>
        <v>6</v>
      </c>
    </row>
    <row r="55" spans="2:9" ht="15" customHeight="1" x14ac:dyDescent="0.25">
      <c r="B55" s="35" t="s">
        <v>134</v>
      </c>
      <c r="C55" s="28">
        <f>5</f>
        <v>5</v>
      </c>
      <c r="D55" s="25" t="s">
        <v>66</v>
      </c>
      <c r="E55" s="24" t="s">
        <v>66</v>
      </c>
      <c r="F55" s="24" t="s">
        <v>66</v>
      </c>
      <c r="G55" s="24" t="s">
        <v>66</v>
      </c>
      <c r="H55" s="25" t="s">
        <v>66</v>
      </c>
      <c r="I55" s="26">
        <f t="shared" si="0"/>
        <v>5</v>
      </c>
    </row>
    <row r="56" spans="2:9" ht="15" customHeight="1" x14ac:dyDescent="0.25">
      <c r="B56" s="27" t="s">
        <v>122</v>
      </c>
      <c r="C56" s="28" t="s">
        <v>66</v>
      </c>
      <c r="D56" s="25" t="s">
        <v>66</v>
      </c>
      <c r="E56" s="25" t="s">
        <v>66</v>
      </c>
      <c r="F56" s="24" t="s">
        <v>66</v>
      </c>
      <c r="G56" s="24">
        <v>6</v>
      </c>
      <c r="H56" s="25" t="s">
        <v>66</v>
      </c>
      <c r="I56" s="26">
        <f t="shared" si="0"/>
        <v>6</v>
      </c>
    </row>
    <row r="57" spans="2:9" ht="15" customHeight="1" x14ac:dyDescent="0.25">
      <c r="B57" s="27" t="s">
        <v>71</v>
      </c>
      <c r="C57" s="28">
        <f>8</f>
        <v>8</v>
      </c>
      <c r="D57" s="25" t="s">
        <v>66</v>
      </c>
      <c r="E57" s="24" t="s">
        <v>66</v>
      </c>
      <c r="F57" s="24" t="s">
        <v>66</v>
      </c>
      <c r="G57" s="24">
        <f>1</f>
        <v>1</v>
      </c>
      <c r="H57" s="25" t="s">
        <v>66</v>
      </c>
      <c r="I57" s="26">
        <f t="shared" si="0"/>
        <v>9</v>
      </c>
    </row>
    <row r="58" spans="2:9" ht="15" customHeight="1" x14ac:dyDescent="0.25">
      <c r="B58" s="27" t="s">
        <v>52</v>
      </c>
      <c r="C58" s="28">
        <v>55</v>
      </c>
      <c r="D58" s="25">
        <v>9098.73</v>
      </c>
      <c r="E58" s="24">
        <v>2</v>
      </c>
      <c r="F58" s="24" t="s">
        <v>66</v>
      </c>
      <c r="G58" s="24" t="s">
        <v>66</v>
      </c>
      <c r="H58" s="25">
        <v>1869</v>
      </c>
      <c r="I58" s="26">
        <f t="shared" si="0"/>
        <v>11024.73</v>
      </c>
    </row>
    <row r="59" spans="2:9" ht="15" customHeight="1" x14ac:dyDescent="0.25">
      <c r="B59" s="27" t="s">
        <v>20</v>
      </c>
      <c r="C59" s="28">
        <f>4</f>
        <v>4</v>
      </c>
      <c r="D59" s="25" t="s">
        <v>66</v>
      </c>
      <c r="E59" s="24" t="s">
        <v>66</v>
      </c>
      <c r="F59" s="24" t="s">
        <v>66</v>
      </c>
      <c r="G59" s="24" t="s">
        <v>66</v>
      </c>
      <c r="H59" s="25" t="s">
        <v>66</v>
      </c>
      <c r="I59" s="26">
        <f t="shared" si="0"/>
        <v>4</v>
      </c>
    </row>
    <row r="60" spans="2:9" ht="15" customHeight="1" x14ac:dyDescent="0.25">
      <c r="B60" s="27" t="s">
        <v>17</v>
      </c>
      <c r="C60" s="28">
        <f>64+1</f>
        <v>65</v>
      </c>
      <c r="D60" s="25" t="s">
        <v>66</v>
      </c>
      <c r="E60" s="24" t="s">
        <v>66</v>
      </c>
      <c r="F60" s="24" t="s">
        <v>66</v>
      </c>
      <c r="G60" s="24" t="s">
        <v>66</v>
      </c>
      <c r="H60" s="25">
        <v>1</v>
      </c>
      <c r="I60" s="26">
        <f t="shared" si="0"/>
        <v>66</v>
      </c>
    </row>
    <row r="61" spans="2:9" ht="15" customHeight="1" x14ac:dyDescent="0.25">
      <c r="B61" s="27" t="s">
        <v>123</v>
      </c>
      <c r="C61" s="28" t="s">
        <v>66</v>
      </c>
      <c r="D61" s="25" t="s">
        <v>66</v>
      </c>
      <c r="E61" s="25" t="s">
        <v>66</v>
      </c>
      <c r="F61" s="24" t="s">
        <v>66</v>
      </c>
      <c r="G61" s="24">
        <v>1</v>
      </c>
      <c r="H61" s="24" t="s">
        <v>66</v>
      </c>
      <c r="I61" s="26">
        <f t="shared" si="0"/>
        <v>1</v>
      </c>
    </row>
    <row r="62" spans="2:9" ht="15" customHeight="1" x14ac:dyDescent="0.25">
      <c r="B62" s="27" t="s">
        <v>37</v>
      </c>
      <c r="C62" s="28">
        <v>1</v>
      </c>
      <c r="D62" s="25" t="s">
        <v>66</v>
      </c>
      <c r="E62" s="24" t="s">
        <v>66</v>
      </c>
      <c r="F62" s="24" t="s">
        <v>66</v>
      </c>
      <c r="G62" s="24" t="s">
        <v>66</v>
      </c>
      <c r="H62" s="25" t="s">
        <v>66</v>
      </c>
      <c r="I62" s="26">
        <f t="shared" si="0"/>
        <v>1</v>
      </c>
    </row>
    <row r="63" spans="2:9" ht="15" customHeight="1" x14ac:dyDescent="0.25">
      <c r="B63" s="27" t="s">
        <v>38</v>
      </c>
      <c r="C63" s="28">
        <v>2</v>
      </c>
      <c r="D63" s="25" t="s">
        <v>66</v>
      </c>
      <c r="E63" s="24" t="s">
        <v>66</v>
      </c>
      <c r="F63" s="24" t="s">
        <v>66</v>
      </c>
      <c r="G63" s="24" t="s">
        <v>66</v>
      </c>
      <c r="H63" s="25" t="s">
        <v>66</v>
      </c>
      <c r="I63" s="26">
        <f t="shared" si="0"/>
        <v>2</v>
      </c>
    </row>
    <row r="64" spans="2:9" ht="15" customHeight="1" x14ac:dyDescent="0.25">
      <c r="B64" s="27" t="s">
        <v>35</v>
      </c>
      <c r="C64" s="28">
        <f>1</f>
        <v>1</v>
      </c>
      <c r="D64" s="25" t="s">
        <v>66</v>
      </c>
      <c r="E64" s="24" t="s">
        <v>66</v>
      </c>
      <c r="F64" s="24" t="s">
        <v>66</v>
      </c>
      <c r="G64" s="24" t="s">
        <v>66</v>
      </c>
      <c r="H64" s="25" t="s">
        <v>66</v>
      </c>
      <c r="I64" s="26">
        <f t="shared" si="0"/>
        <v>1</v>
      </c>
    </row>
    <row r="65" spans="2:9" ht="15" customHeight="1" x14ac:dyDescent="0.25">
      <c r="B65" s="27" t="s">
        <v>48</v>
      </c>
      <c r="C65" s="28">
        <f>15</f>
        <v>15</v>
      </c>
      <c r="D65" s="25">
        <f>4</f>
        <v>4</v>
      </c>
      <c r="E65" s="24">
        <v>40</v>
      </c>
      <c r="F65" s="24" t="s">
        <v>66</v>
      </c>
      <c r="G65" s="24" t="s">
        <v>66</v>
      </c>
      <c r="H65" s="25">
        <f>24</f>
        <v>24</v>
      </c>
      <c r="I65" s="26">
        <f t="shared" si="0"/>
        <v>83</v>
      </c>
    </row>
    <row r="66" spans="2:9" ht="15" customHeight="1" x14ac:dyDescent="0.25">
      <c r="B66" s="27" t="s">
        <v>111</v>
      </c>
      <c r="C66" s="28">
        <v>0</v>
      </c>
      <c r="D66" s="25">
        <v>1</v>
      </c>
      <c r="E66" s="24"/>
      <c r="F66" s="24" t="s">
        <v>66</v>
      </c>
      <c r="G66" s="24" t="s">
        <v>66</v>
      </c>
      <c r="H66" s="24" t="s">
        <v>66</v>
      </c>
      <c r="I66" s="26">
        <f t="shared" si="0"/>
        <v>1</v>
      </c>
    </row>
    <row r="67" spans="2:9" ht="15" customHeight="1" x14ac:dyDescent="0.25">
      <c r="B67" s="27" t="s">
        <v>72</v>
      </c>
      <c r="C67" s="28">
        <f>197</f>
        <v>197</v>
      </c>
      <c r="D67" s="25">
        <f>43</f>
        <v>43</v>
      </c>
      <c r="E67" s="24">
        <f>6</f>
        <v>6</v>
      </c>
      <c r="F67" s="24" t="s">
        <v>66</v>
      </c>
      <c r="G67" s="24" t="s">
        <v>66</v>
      </c>
      <c r="H67" s="24">
        <f>98</f>
        <v>98</v>
      </c>
      <c r="I67" s="26">
        <f t="shared" si="0"/>
        <v>344</v>
      </c>
    </row>
    <row r="68" spans="2:9" ht="15" customHeight="1" x14ac:dyDescent="0.25">
      <c r="B68" s="27" t="s">
        <v>49</v>
      </c>
      <c r="C68" s="28">
        <v>1</v>
      </c>
      <c r="D68" s="25">
        <v>2</v>
      </c>
      <c r="E68" s="24">
        <v>30</v>
      </c>
      <c r="F68" s="24" t="s">
        <v>66</v>
      </c>
      <c r="G68" s="24" t="s">
        <v>66</v>
      </c>
      <c r="H68" s="25">
        <v>24</v>
      </c>
      <c r="I68" s="26">
        <f t="shared" si="0"/>
        <v>57</v>
      </c>
    </row>
    <row r="69" spans="2:9" ht="15" customHeight="1" x14ac:dyDescent="0.25">
      <c r="B69" s="27" t="s">
        <v>84</v>
      </c>
      <c r="C69" s="28">
        <f>2</f>
        <v>2</v>
      </c>
      <c r="D69" s="25" t="s">
        <v>66</v>
      </c>
      <c r="E69" s="24" t="s">
        <v>66</v>
      </c>
      <c r="F69" s="24" t="s">
        <v>66</v>
      </c>
      <c r="G69" s="24" t="s">
        <v>66</v>
      </c>
      <c r="H69" s="25">
        <v>4</v>
      </c>
      <c r="I69" s="26">
        <f t="shared" si="0"/>
        <v>6</v>
      </c>
    </row>
    <row r="70" spans="2:9" ht="15" customHeight="1" x14ac:dyDescent="0.25">
      <c r="B70" s="27" t="s">
        <v>7</v>
      </c>
      <c r="C70" s="28">
        <v>6</v>
      </c>
      <c r="D70" s="25" t="s">
        <v>66</v>
      </c>
      <c r="E70" s="24" t="s">
        <v>66</v>
      </c>
      <c r="F70" s="24" t="s">
        <v>66</v>
      </c>
      <c r="G70" s="24" t="s">
        <v>66</v>
      </c>
      <c r="H70" s="25" t="s">
        <v>66</v>
      </c>
      <c r="I70" s="26">
        <f t="shared" ref="I70:I109" si="1">SUM(C70:H70)</f>
        <v>6</v>
      </c>
    </row>
    <row r="71" spans="2:9" ht="15" customHeight="1" x14ac:dyDescent="0.25">
      <c r="B71" s="27" t="s">
        <v>5</v>
      </c>
      <c r="C71" s="28">
        <f>672</f>
        <v>672</v>
      </c>
      <c r="D71" s="25">
        <v>4</v>
      </c>
      <c r="E71" s="24" t="s">
        <v>66</v>
      </c>
      <c r="F71" s="24" t="s">
        <v>66</v>
      </c>
      <c r="G71" s="24" t="s">
        <v>66</v>
      </c>
      <c r="H71" s="25">
        <f>1</f>
        <v>1</v>
      </c>
      <c r="I71" s="26">
        <f t="shared" si="1"/>
        <v>677</v>
      </c>
    </row>
    <row r="72" spans="2:9" ht="15" customHeight="1" x14ac:dyDescent="0.25">
      <c r="B72" s="27" t="s">
        <v>89</v>
      </c>
      <c r="C72" s="28">
        <v>2</v>
      </c>
      <c r="D72" s="25"/>
      <c r="E72" s="24" t="s">
        <v>66</v>
      </c>
      <c r="F72" s="24" t="s">
        <v>66</v>
      </c>
      <c r="G72" s="24" t="s">
        <v>66</v>
      </c>
      <c r="H72" s="25" t="s">
        <v>66</v>
      </c>
      <c r="I72" s="26">
        <f t="shared" si="1"/>
        <v>2</v>
      </c>
    </row>
    <row r="73" spans="2:9" ht="15" customHeight="1" x14ac:dyDescent="0.25">
      <c r="B73" s="27" t="s">
        <v>6</v>
      </c>
      <c r="C73" s="28">
        <f>11</f>
        <v>11</v>
      </c>
      <c r="D73" s="25" t="s">
        <v>66</v>
      </c>
      <c r="E73" s="24" t="s">
        <v>66</v>
      </c>
      <c r="F73" s="24" t="s">
        <v>66</v>
      </c>
      <c r="G73" s="24" t="s">
        <v>66</v>
      </c>
      <c r="H73" s="25" t="s">
        <v>66</v>
      </c>
      <c r="I73" s="26">
        <f t="shared" si="1"/>
        <v>11</v>
      </c>
    </row>
    <row r="74" spans="2:9" ht="15" customHeight="1" x14ac:dyDescent="0.25">
      <c r="B74" s="27" t="s">
        <v>83</v>
      </c>
      <c r="C74" s="28">
        <f>24+1</f>
        <v>25</v>
      </c>
      <c r="D74" s="25" t="s">
        <v>66</v>
      </c>
      <c r="E74" s="24" t="s">
        <v>66</v>
      </c>
      <c r="F74" s="24" t="s">
        <v>66</v>
      </c>
      <c r="G74" s="24" t="s">
        <v>66</v>
      </c>
      <c r="H74" s="25" t="s">
        <v>66</v>
      </c>
      <c r="I74" s="26">
        <f t="shared" si="1"/>
        <v>25</v>
      </c>
    </row>
    <row r="75" spans="2:9" ht="15" customHeight="1" x14ac:dyDescent="0.25">
      <c r="B75" s="27" t="s">
        <v>3</v>
      </c>
      <c r="C75" s="28">
        <f>492</f>
        <v>492</v>
      </c>
      <c r="D75" s="25">
        <f>6</f>
        <v>6</v>
      </c>
      <c r="E75" s="24" t="s">
        <v>66</v>
      </c>
      <c r="F75" s="24" t="s">
        <v>66</v>
      </c>
      <c r="G75" s="24" t="s">
        <v>66</v>
      </c>
      <c r="H75" s="25" t="s">
        <v>66</v>
      </c>
      <c r="I75" s="26">
        <f t="shared" si="1"/>
        <v>498</v>
      </c>
    </row>
    <row r="76" spans="2:9" ht="15" customHeight="1" x14ac:dyDescent="0.25">
      <c r="B76" s="27" t="s">
        <v>4</v>
      </c>
      <c r="C76" s="28">
        <f>391</f>
        <v>391</v>
      </c>
      <c r="D76" s="25">
        <v>9</v>
      </c>
      <c r="E76" s="24" t="s">
        <v>66</v>
      </c>
      <c r="F76" s="24" t="s">
        <v>66</v>
      </c>
      <c r="G76" s="24" t="s">
        <v>66</v>
      </c>
      <c r="H76" s="25" t="s">
        <v>66</v>
      </c>
      <c r="I76" s="26">
        <f t="shared" si="1"/>
        <v>400</v>
      </c>
    </row>
    <row r="77" spans="2:9" ht="15" customHeight="1" x14ac:dyDescent="0.25">
      <c r="B77" s="27" t="s">
        <v>41</v>
      </c>
      <c r="C77" s="28">
        <f>1</f>
        <v>1</v>
      </c>
      <c r="D77" s="24" t="s">
        <v>66</v>
      </c>
      <c r="E77" s="24" t="s">
        <v>66</v>
      </c>
      <c r="F77" s="24" t="s">
        <v>66</v>
      </c>
      <c r="G77" s="24">
        <v>9</v>
      </c>
      <c r="H77" s="25">
        <f>4</f>
        <v>4</v>
      </c>
      <c r="I77" s="26">
        <f t="shared" si="1"/>
        <v>14</v>
      </c>
    </row>
    <row r="78" spans="2:9" ht="15" customHeight="1" x14ac:dyDescent="0.25">
      <c r="B78" s="27" t="s">
        <v>30</v>
      </c>
      <c r="C78" s="28" t="s">
        <v>66</v>
      </c>
      <c r="D78" s="24" t="s">
        <v>66</v>
      </c>
      <c r="E78" s="24" t="s">
        <v>66</v>
      </c>
      <c r="F78" s="24" t="s">
        <v>66</v>
      </c>
      <c r="G78" s="24" t="s">
        <v>66</v>
      </c>
      <c r="H78" s="25">
        <f>1</f>
        <v>1</v>
      </c>
      <c r="I78" s="26">
        <f t="shared" si="1"/>
        <v>1</v>
      </c>
    </row>
    <row r="79" spans="2:9" ht="15" customHeight="1" x14ac:dyDescent="0.25">
      <c r="B79" s="27" t="s">
        <v>25</v>
      </c>
      <c r="C79" s="28">
        <f>1</f>
        <v>1</v>
      </c>
      <c r="D79" s="24" t="s">
        <v>66</v>
      </c>
      <c r="E79" s="24" t="s">
        <v>66</v>
      </c>
      <c r="F79" s="24" t="s">
        <v>66</v>
      </c>
      <c r="G79" s="24" t="s">
        <v>66</v>
      </c>
      <c r="H79" s="25" t="s">
        <v>66</v>
      </c>
      <c r="I79" s="26">
        <f t="shared" si="1"/>
        <v>1</v>
      </c>
    </row>
    <row r="80" spans="2:9" ht="15" customHeight="1" x14ac:dyDescent="0.25">
      <c r="B80" s="27" t="s">
        <v>124</v>
      </c>
      <c r="C80" s="28" t="s">
        <v>66</v>
      </c>
      <c r="D80" s="24" t="s">
        <v>66</v>
      </c>
      <c r="E80" s="24" t="s">
        <v>66</v>
      </c>
      <c r="F80" s="24" t="s">
        <v>66</v>
      </c>
      <c r="G80" s="24">
        <v>7</v>
      </c>
      <c r="H80" s="25" t="s">
        <v>66</v>
      </c>
      <c r="I80" s="26">
        <f t="shared" si="1"/>
        <v>7</v>
      </c>
    </row>
    <row r="81" spans="2:9" ht="15" customHeight="1" x14ac:dyDescent="0.25">
      <c r="B81" s="27" t="s">
        <v>24</v>
      </c>
      <c r="C81" s="28">
        <f>1</f>
        <v>1</v>
      </c>
      <c r="D81" s="24" t="s">
        <v>66</v>
      </c>
      <c r="E81" s="24" t="s">
        <v>66</v>
      </c>
      <c r="F81" s="24" t="s">
        <v>66</v>
      </c>
      <c r="G81" s="24">
        <v>2</v>
      </c>
      <c r="H81" s="25" t="s">
        <v>66</v>
      </c>
      <c r="I81" s="26">
        <f t="shared" si="1"/>
        <v>3</v>
      </c>
    </row>
    <row r="82" spans="2:9" ht="15" customHeight="1" x14ac:dyDescent="0.25">
      <c r="B82" s="27" t="s">
        <v>73</v>
      </c>
      <c r="C82" s="28">
        <v>5393</v>
      </c>
      <c r="D82" s="24">
        <v>0</v>
      </c>
      <c r="E82" s="24">
        <v>57</v>
      </c>
      <c r="F82" s="24" t="s">
        <v>66</v>
      </c>
      <c r="G82" s="24">
        <v>0</v>
      </c>
      <c r="H82" s="25">
        <v>130</v>
      </c>
      <c r="I82" s="26">
        <f t="shared" si="1"/>
        <v>5580</v>
      </c>
    </row>
    <row r="83" spans="2:9" ht="15" customHeight="1" x14ac:dyDescent="0.25">
      <c r="B83" s="27" t="s">
        <v>28</v>
      </c>
      <c r="C83" s="28">
        <f>136</f>
        <v>136</v>
      </c>
      <c r="D83" s="24" t="s">
        <v>66</v>
      </c>
      <c r="E83" s="24" t="s">
        <v>66</v>
      </c>
      <c r="F83" s="24" t="s">
        <v>66</v>
      </c>
      <c r="G83" s="24">
        <v>1</v>
      </c>
      <c r="H83" s="25" t="s">
        <v>66</v>
      </c>
      <c r="I83" s="26">
        <f t="shared" si="1"/>
        <v>137</v>
      </c>
    </row>
    <row r="84" spans="2:9" ht="15" customHeight="1" x14ac:dyDescent="0.25">
      <c r="B84" s="27" t="s">
        <v>85</v>
      </c>
      <c r="C84" s="28">
        <f>1</f>
        <v>1</v>
      </c>
      <c r="D84" s="24" t="s">
        <v>66</v>
      </c>
      <c r="E84" s="24" t="s">
        <v>66</v>
      </c>
      <c r="F84" s="24" t="s">
        <v>66</v>
      </c>
      <c r="G84" s="24" t="s">
        <v>66</v>
      </c>
      <c r="H84" s="25" t="s">
        <v>66</v>
      </c>
      <c r="I84" s="26">
        <f t="shared" si="1"/>
        <v>1</v>
      </c>
    </row>
    <row r="85" spans="2:9" ht="15" customHeight="1" x14ac:dyDescent="0.25">
      <c r="B85" s="27" t="s">
        <v>54</v>
      </c>
      <c r="C85" s="28">
        <v>220</v>
      </c>
      <c r="D85" s="24" t="s">
        <v>66</v>
      </c>
      <c r="E85" s="24" t="s">
        <v>66</v>
      </c>
      <c r="F85" s="24" t="s">
        <v>66</v>
      </c>
      <c r="G85" s="24" t="s">
        <v>66</v>
      </c>
      <c r="H85" s="25">
        <v>2</v>
      </c>
      <c r="I85" s="26">
        <f t="shared" si="1"/>
        <v>222</v>
      </c>
    </row>
    <row r="86" spans="2:9" ht="15" customHeight="1" x14ac:dyDescent="0.25">
      <c r="B86" s="27" t="s">
        <v>39</v>
      </c>
      <c r="C86" s="28">
        <f>1</f>
        <v>1</v>
      </c>
      <c r="D86" s="24" t="s">
        <v>66</v>
      </c>
      <c r="E86" s="24" t="s">
        <v>66</v>
      </c>
      <c r="F86" s="24" t="s">
        <v>66</v>
      </c>
      <c r="G86" s="24" t="s">
        <v>66</v>
      </c>
      <c r="H86" s="25" t="s">
        <v>66</v>
      </c>
      <c r="I86" s="26">
        <f t="shared" si="1"/>
        <v>1</v>
      </c>
    </row>
    <row r="87" spans="2:9" ht="15" customHeight="1" x14ac:dyDescent="0.25">
      <c r="B87" s="27" t="s">
        <v>74</v>
      </c>
      <c r="C87" s="28">
        <v>12</v>
      </c>
      <c r="D87" s="24" t="s">
        <v>66</v>
      </c>
      <c r="E87" s="24" t="s">
        <v>66</v>
      </c>
      <c r="F87" s="24" t="s">
        <v>66</v>
      </c>
      <c r="G87" s="24" t="s">
        <v>66</v>
      </c>
      <c r="H87" s="25">
        <v>3</v>
      </c>
      <c r="I87" s="26">
        <f t="shared" si="1"/>
        <v>15</v>
      </c>
    </row>
    <row r="88" spans="2:9" ht="15" customHeight="1" x14ac:dyDescent="0.25">
      <c r="B88" s="27" t="s">
        <v>32</v>
      </c>
      <c r="C88" s="28">
        <v>0</v>
      </c>
      <c r="D88" s="24" t="s">
        <v>66</v>
      </c>
      <c r="E88" s="24" t="s">
        <v>66</v>
      </c>
      <c r="F88" s="24" t="s">
        <v>66</v>
      </c>
      <c r="G88" s="24" t="s">
        <v>66</v>
      </c>
      <c r="H88" s="25">
        <v>1</v>
      </c>
      <c r="I88" s="26">
        <f t="shared" si="1"/>
        <v>1</v>
      </c>
    </row>
    <row r="89" spans="2:9" ht="15" customHeight="1" x14ac:dyDescent="0.25">
      <c r="B89" s="27" t="s">
        <v>9</v>
      </c>
      <c r="C89" s="28">
        <f>4</f>
        <v>4</v>
      </c>
      <c r="D89" s="24" t="s">
        <v>66</v>
      </c>
      <c r="E89" s="24" t="s">
        <v>66</v>
      </c>
      <c r="F89" s="24" t="s">
        <v>66</v>
      </c>
      <c r="G89" s="24" t="s">
        <v>66</v>
      </c>
      <c r="H89" s="25" t="s">
        <v>66</v>
      </c>
      <c r="I89" s="26">
        <f t="shared" si="1"/>
        <v>4</v>
      </c>
    </row>
    <row r="90" spans="2:9" ht="15" customHeight="1" x14ac:dyDescent="0.25">
      <c r="B90" s="35" t="s">
        <v>136</v>
      </c>
      <c r="C90" s="28">
        <v>24</v>
      </c>
      <c r="D90" s="24">
        <f>35</f>
        <v>35</v>
      </c>
      <c r="E90" s="24" t="s">
        <v>66</v>
      </c>
      <c r="F90" s="24" t="s">
        <v>66</v>
      </c>
      <c r="G90" s="24" t="s">
        <v>66</v>
      </c>
      <c r="H90" s="25">
        <v>450</v>
      </c>
      <c r="I90" s="26">
        <f t="shared" si="1"/>
        <v>509</v>
      </c>
    </row>
    <row r="91" spans="2:9" ht="15" customHeight="1" x14ac:dyDescent="0.25">
      <c r="B91" s="27" t="s">
        <v>21</v>
      </c>
      <c r="C91" s="28">
        <f>2859</f>
        <v>2859</v>
      </c>
      <c r="D91" s="24" t="s">
        <v>66</v>
      </c>
      <c r="E91" s="24">
        <v>22</v>
      </c>
      <c r="F91" s="24" t="s">
        <v>66</v>
      </c>
      <c r="G91" s="24" t="s">
        <v>66</v>
      </c>
      <c r="H91" s="25">
        <v>26</v>
      </c>
      <c r="I91" s="26">
        <f t="shared" si="1"/>
        <v>2907</v>
      </c>
    </row>
    <row r="92" spans="2:9" ht="15" customHeight="1" x14ac:dyDescent="0.25">
      <c r="B92" s="27" t="s">
        <v>22</v>
      </c>
      <c r="C92" s="28">
        <f>26</f>
        <v>26</v>
      </c>
      <c r="D92" s="24" t="s">
        <v>66</v>
      </c>
      <c r="E92" s="24" t="s">
        <v>66</v>
      </c>
      <c r="F92" s="24" t="s">
        <v>66</v>
      </c>
      <c r="G92" s="24" t="s">
        <v>66</v>
      </c>
      <c r="H92" s="25" t="s">
        <v>66</v>
      </c>
      <c r="I92" s="26">
        <f t="shared" si="1"/>
        <v>26</v>
      </c>
    </row>
    <row r="93" spans="2:9" ht="15" customHeight="1" x14ac:dyDescent="0.25">
      <c r="B93" s="27" t="s">
        <v>10</v>
      </c>
      <c r="C93" s="28">
        <f>446</f>
        <v>446</v>
      </c>
      <c r="D93" s="24">
        <f>209</f>
        <v>209</v>
      </c>
      <c r="E93" s="24">
        <v>149</v>
      </c>
      <c r="F93" s="24">
        <v>11</v>
      </c>
      <c r="G93" s="24" t="s">
        <v>66</v>
      </c>
      <c r="H93" s="25">
        <v>43</v>
      </c>
      <c r="I93" s="26">
        <f t="shared" si="1"/>
        <v>858</v>
      </c>
    </row>
    <row r="94" spans="2:9" ht="15" customHeight="1" x14ac:dyDescent="0.25">
      <c r="B94" s="35" t="s">
        <v>112</v>
      </c>
      <c r="C94" s="28">
        <v>2</v>
      </c>
      <c r="D94" s="24" t="s">
        <v>66</v>
      </c>
      <c r="E94" s="24" t="s">
        <v>66</v>
      </c>
      <c r="F94" s="24" t="s">
        <v>66</v>
      </c>
      <c r="G94" s="24" t="s">
        <v>66</v>
      </c>
      <c r="H94" s="25" t="s">
        <v>66</v>
      </c>
      <c r="I94" s="26">
        <f t="shared" si="1"/>
        <v>2</v>
      </c>
    </row>
    <row r="95" spans="2:9" ht="15" customHeight="1" x14ac:dyDescent="0.25">
      <c r="B95" s="27" t="s">
        <v>44</v>
      </c>
      <c r="C95" s="28">
        <f>2</f>
        <v>2</v>
      </c>
      <c r="D95" s="24">
        <v>1</v>
      </c>
      <c r="E95" s="24" t="s">
        <v>66</v>
      </c>
      <c r="F95" s="24" t="s">
        <v>66</v>
      </c>
      <c r="G95" s="24">
        <v>1</v>
      </c>
      <c r="H95" s="25">
        <v>5</v>
      </c>
      <c r="I95" s="26">
        <f t="shared" si="1"/>
        <v>9</v>
      </c>
    </row>
    <row r="96" spans="2:9" ht="15" customHeight="1" x14ac:dyDescent="0.25">
      <c r="B96" s="35" t="s">
        <v>125</v>
      </c>
      <c r="C96" s="37" t="s">
        <v>66</v>
      </c>
      <c r="D96" s="24" t="s">
        <v>66</v>
      </c>
      <c r="E96" s="24"/>
      <c r="F96" s="24"/>
      <c r="G96" s="24">
        <v>2</v>
      </c>
      <c r="H96" s="25">
        <v>1</v>
      </c>
      <c r="I96" s="26">
        <f t="shared" si="1"/>
        <v>3</v>
      </c>
    </row>
    <row r="97" spans="2:9" ht="15" customHeight="1" x14ac:dyDescent="0.25">
      <c r="B97" s="27" t="s">
        <v>31</v>
      </c>
      <c r="C97" s="28">
        <f>1</f>
        <v>1</v>
      </c>
      <c r="D97" s="24" t="s">
        <v>66</v>
      </c>
      <c r="E97" s="24" t="s">
        <v>66</v>
      </c>
      <c r="F97" s="24" t="s">
        <v>66</v>
      </c>
      <c r="G97" s="24" t="s">
        <v>66</v>
      </c>
      <c r="H97" s="25" t="s">
        <v>66</v>
      </c>
      <c r="I97" s="26">
        <f t="shared" si="1"/>
        <v>1</v>
      </c>
    </row>
    <row r="98" spans="2:9" ht="15" customHeight="1" x14ac:dyDescent="0.25">
      <c r="B98" s="27" t="s">
        <v>115</v>
      </c>
      <c r="C98" s="37" t="s">
        <v>66</v>
      </c>
      <c r="D98" s="24" t="s">
        <v>66</v>
      </c>
      <c r="E98" s="24" t="s">
        <v>66</v>
      </c>
      <c r="F98" s="24" t="s">
        <v>66</v>
      </c>
      <c r="G98" s="24" t="s">
        <v>66</v>
      </c>
      <c r="H98" s="25">
        <v>1</v>
      </c>
      <c r="I98" s="26">
        <f t="shared" si="1"/>
        <v>1</v>
      </c>
    </row>
    <row r="99" spans="2:9" ht="15" customHeight="1" x14ac:dyDescent="0.25">
      <c r="B99" s="35" t="s">
        <v>126</v>
      </c>
      <c r="C99" s="37" t="s">
        <v>66</v>
      </c>
      <c r="D99" s="24" t="s">
        <v>66</v>
      </c>
      <c r="E99" s="24" t="s">
        <v>66</v>
      </c>
      <c r="F99" s="24" t="s">
        <v>66</v>
      </c>
      <c r="G99" s="24">
        <v>1</v>
      </c>
      <c r="H99" s="24" t="s">
        <v>66</v>
      </c>
      <c r="I99" s="26">
        <f t="shared" si="1"/>
        <v>1</v>
      </c>
    </row>
    <row r="100" spans="2:9" ht="15" customHeight="1" x14ac:dyDescent="0.25">
      <c r="B100" s="27" t="s">
        <v>45</v>
      </c>
      <c r="C100" s="28">
        <v>3</v>
      </c>
      <c r="D100" s="24" t="s">
        <v>66</v>
      </c>
      <c r="E100" s="24" t="s">
        <v>66</v>
      </c>
      <c r="F100" s="24" t="s">
        <v>66</v>
      </c>
      <c r="G100" s="24" t="s">
        <v>66</v>
      </c>
      <c r="H100" s="25" t="s">
        <v>66</v>
      </c>
      <c r="I100" s="26">
        <f t="shared" si="1"/>
        <v>3</v>
      </c>
    </row>
    <row r="101" spans="2:9" ht="15" customHeight="1" x14ac:dyDescent="0.25">
      <c r="B101" s="27" t="s">
        <v>29</v>
      </c>
      <c r="C101" s="28">
        <f>1</f>
        <v>1</v>
      </c>
      <c r="D101" s="24" t="s">
        <v>66</v>
      </c>
      <c r="E101" s="24" t="s">
        <v>66</v>
      </c>
      <c r="F101" s="24" t="s">
        <v>66</v>
      </c>
      <c r="G101" s="24" t="s">
        <v>66</v>
      </c>
      <c r="H101" s="25">
        <v>264</v>
      </c>
      <c r="I101" s="26">
        <f t="shared" si="1"/>
        <v>265</v>
      </c>
    </row>
    <row r="102" spans="2:9" ht="15" customHeight="1" x14ac:dyDescent="0.25">
      <c r="B102" s="27" t="s">
        <v>19</v>
      </c>
      <c r="C102" s="28">
        <f>28</f>
        <v>28</v>
      </c>
      <c r="D102" s="24" t="s">
        <v>66</v>
      </c>
      <c r="E102" s="24" t="s">
        <v>66</v>
      </c>
      <c r="F102" s="24" t="s">
        <v>66</v>
      </c>
      <c r="G102" s="24" t="s">
        <v>66</v>
      </c>
      <c r="H102" s="25">
        <v>12</v>
      </c>
      <c r="I102" s="26">
        <f t="shared" si="1"/>
        <v>40</v>
      </c>
    </row>
    <row r="103" spans="2:9" ht="15" customHeight="1" x14ac:dyDescent="0.25">
      <c r="B103" s="27" t="s">
        <v>59</v>
      </c>
      <c r="C103" s="28">
        <v>9</v>
      </c>
      <c r="D103" s="24" t="s">
        <v>66</v>
      </c>
      <c r="E103" s="24" t="s">
        <v>66</v>
      </c>
      <c r="F103" s="24" t="s">
        <v>66</v>
      </c>
      <c r="G103" s="24" t="s">
        <v>66</v>
      </c>
      <c r="H103" s="25" t="s">
        <v>66</v>
      </c>
      <c r="I103" s="26">
        <f t="shared" si="1"/>
        <v>9</v>
      </c>
    </row>
    <row r="104" spans="2:9" ht="15" customHeight="1" x14ac:dyDescent="0.25">
      <c r="B104" s="27" t="s">
        <v>8</v>
      </c>
      <c r="C104" s="28" t="s">
        <v>66</v>
      </c>
      <c r="D104" s="24" t="s">
        <v>66</v>
      </c>
      <c r="E104" s="24" t="s">
        <v>66</v>
      </c>
      <c r="F104" s="24" t="s">
        <v>66</v>
      </c>
      <c r="G104" s="24" t="s">
        <v>66</v>
      </c>
      <c r="H104" s="25">
        <f>3</f>
        <v>3</v>
      </c>
      <c r="I104" s="26">
        <f t="shared" si="1"/>
        <v>3</v>
      </c>
    </row>
    <row r="105" spans="2:9" x14ac:dyDescent="0.25">
      <c r="B105" s="27" t="s">
        <v>16</v>
      </c>
      <c r="C105" s="28" t="s">
        <v>66</v>
      </c>
      <c r="D105" s="24" t="s">
        <v>66</v>
      </c>
      <c r="E105" s="24" t="s">
        <v>66</v>
      </c>
      <c r="F105" s="24" t="s">
        <v>66</v>
      </c>
      <c r="G105" s="24" t="s">
        <v>66</v>
      </c>
      <c r="H105" s="25">
        <v>2</v>
      </c>
      <c r="I105" s="26">
        <f t="shared" si="1"/>
        <v>2</v>
      </c>
    </row>
    <row r="106" spans="2:9" x14ac:dyDescent="0.25">
      <c r="B106" s="27" t="s">
        <v>53</v>
      </c>
      <c r="C106" s="28">
        <v>1</v>
      </c>
      <c r="D106" s="24">
        <v>1</v>
      </c>
      <c r="E106" s="24" t="s">
        <v>66</v>
      </c>
      <c r="F106" s="24" t="s">
        <v>66</v>
      </c>
      <c r="G106" s="24" t="s">
        <v>66</v>
      </c>
      <c r="H106" s="25">
        <v>5</v>
      </c>
      <c r="I106" s="26">
        <f t="shared" si="1"/>
        <v>7</v>
      </c>
    </row>
    <row r="107" spans="2:9" x14ac:dyDescent="0.25">
      <c r="B107" s="27" t="s">
        <v>70</v>
      </c>
      <c r="C107" s="28">
        <f>49233</f>
        <v>49233</v>
      </c>
      <c r="D107" s="25">
        <f>16483</f>
        <v>16483</v>
      </c>
      <c r="E107" s="25">
        <f>3173+153+2</f>
        <v>3328</v>
      </c>
      <c r="F107" s="24">
        <f>482+7</f>
        <v>489</v>
      </c>
      <c r="G107" s="24">
        <v>4</v>
      </c>
      <c r="H107" s="25">
        <v>2621</v>
      </c>
      <c r="I107" s="26">
        <f t="shared" si="1"/>
        <v>72158</v>
      </c>
    </row>
    <row r="108" spans="2:9" x14ac:dyDescent="0.25">
      <c r="B108" s="27" t="s">
        <v>107</v>
      </c>
      <c r="C108" s="28">
        <v>32</v>
      </c>
      <c r="D108" s="24">
        <f>30</f>
        <v>30</v>
      </c>
      <c r="E108" s="24">
        <v>5</v>
      </c>
      <c r="F108" s="24" t="s">
        <v>66</v>
      </c>
      <c r="G108" s="24" t="s">
        <v>66</v>
      </c>
      <c r="H108" s="25" t="s">
        <v>66</v>
      </c>
      <c r="I108" s="26">
        <f t="shared" si="1"/>
        <v>67</v>
      </c>
    </row>
    <row r="109" spans="2:9" ht="15.75" thickBot="1" x14ac:dyDescent="0.3">
      <c r="B109" s="29" t="s">
        <v>23</v>
      </c>
      <c r="C109" s="38">
        <v>5</v>
      </c>
      <c r="D109" s="30">
        <f>4</f>
        <v>4</v>
      </c>
      <c r="E109" s="30" t="s">
        <v>66</v>
      </c>
      <c r="F109" s="30" t="s">
        <v>66</v>
      </c>
      <c r="G109" s="30" t="s">
        <v>66</v>
      </c>
      <c r="H109" s="31">
        <v>0</v>
      </c>
      <c r="I109" s="26">
        <f t="shared" si="1"/>
        <v>9</v>
      </c>
    </row>
    <row r="110" spans="2:9" ht="18.75" customHeight="1" thickTop="1" thickBot="1" x14ac:dyDescent="0.3">
      <c r="B110" s="53" t="s">
        <v>0</v>
      </c>
      <c r="C110" s="40">
        <f t="shared" ref="C110:I110" si="2">SUM(C5:C109)</f>
        <v>68859</v>
      </c>
      <c r="D110" s="32">
        <f t="shared" si="2"/>
        <v>28796.73</v>
      </c>
      <c r="E110" s="32">
        <f t="shared" si="2"/>
        <v>6077</v>
      </c>
      <c r="F110" s="32">
        <f t="shared" si="2"/>
        <v>500</v>
      </c>
      <c r="G110" s="32">
        <f t="shared" si="2"/>
        <v>784</v>
      </c>
      <c r="H110" s="32">
        <f t="shared" si="2"/>
        <v>6461</v>
      </c>
      <c r="I110" s="33">
        <f t="shared" si="2"/>
        <v>111477.73</v>
      </c>
    </row>
    <row r="111" spans="2:9" ht="9.75" customHeight="1" thickTop="1" x14ac:dyDescent="0.25"/>
    <row r="113" spans="3:8" x14ac:dyDescent="0.25">
      <c r="C113" s="19"/>
      <c r="D113" s="19"/>
      <c r="E113" s="19"/>
      <c r="F113" s="19"/>
      <c r="G113" s="19"/>
      <c r="H113" s="19"/>
    </row>
  </sheetData>
  <mergeCells count="1">
    <mergeCell ref="C3:I3"/>
  </mergeCells>
  <pageMargins left="0.7" right="0.45" top="0.25" bottom="0.25" header="0.3" footer="0.3"/>
  <pageSetup paperSize="5" scale="59" orientation="portrait" r:id="rId1"/>
  <headerFooter>
    <oddFooter>&amp;L&amp;8
&amp;Z&amp;F&amp;R&amp;8
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Details</vt:lpstr>
      <vt:lpstr>Details!Print_Area</vt:lpstr>
      <vt:lpstr>Summary!Print_Area</vt:lpstr>
      <vt:lpstr>Details!Print_Titles</vt:lpstr>
    </vt:vector>
  </TitlesOfParts>
  <Company>NYC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 Rosa</dc:creator>
  <cp:lastModifiedBy>DiBenedetto Rosa</cp:lastModifiedBy>
  <cp:lastPrinted>2019-11-15T16:28:09Z</cp:lastPrinted>
  <dcterms:created xsi:type="dcterms:W3CDTF">2015-04-16T18:15:29Z</dcterms:created>
  <dcterms:modified xsi:type="dcterms:W3CDTF">2019-11-15T20:33:33Z</dcterms:modified>
</cp:coreProperties>
</file>