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dibene\AppData\Local\Microsoft\Windows\Temporary Internet Files\Content.Outlook\1E3M8NUG\"/>
    </mc:Choice>
  </mc:AlternateContent>
  <bookViews>
    <workbookView xWindow="720" yWindow="390" windowWidth="27555" windowHeight="13830"/>
  </bookViews>
  <sheets>
    <sheet name="SUMMARY REPORT " sheetId="2" r:id="rId1"/>
    <sheet name="FEB LINE DATA" sheetId="9" r:id="rId2"/>
  </sheets>
  <definedNames>
    <definedName name="_xlnm.Print_Area" localSheetId="1">'FEB LINE DATA'!$A$1:$G$91</definedName>
    <definedName name="_xlnm.Print_Area" localSheetId="0">'SUMMARY REPORT '!$A$1:$J$22</definedName>
    <definedName name="_xlnm.Print_Titles" localSheetId="1">'FEB LINE DATA'!$A:$A,'FEB LINE DATA'!$1:$4</definedName>
  </definedNames>
  <calcPr calcId="162913" calcMode="manual" calcCompleted="0" calcOnSave="0" concurrentCalc="0"/>
</workbook>
</file>

<file path=xl/calcChain.xml><?xml version="1.0" encoding="utf-8"?>
<calcChain xmlns="http://schemas.openxmlformats.org/spreadsheetml/2006/main">
  <c r="B6" i="9" l="1"/>
  <c r="F6" i="9"/>
  <c r="G6" i="9"/>
  <c r="B7" i="9"/>
  <c r="G7" i="9"/>
  <c r="B8" i="9"/>
  <c r="C8" i="9"/>
  <c r="D8" i="9"/>
  <c r="G8" i="9"/>
  <c r="B9" i="9"/>
  <c r="G9" i="9"/>
  <c r="F10" i="9"/>
  <c r="G10" i="9"/>
  <c r="B11" i="9"/>
  <c r="G11" i="9"/>
  <c r="B12" i="9"/>
  <c r="G12" i="9"/>
  <c r="B13" i="9"/>
  <c r="G13" i="9"/>
  <c r="B14" i="9"/>
  <c r="G14" i="9"/>
  <c r="C15" i="9"/>
  <c r="F15" i="9"/>
  <c r="G15" i="9"/>
  <c r="C16" i="9"/>
  <c r="G16" i="9"/>
  <c r="B17" i="9"/>
  <c r="F17" i="9"/>
  <c r="G17" i="9"/>
  <c r="B18" i="9"/>
  <c r="G18" i="9"/>
  <c r="B19" i="9"/>
  <c r="D19" i="9"/>
  <c r="G19" i="9"/>
  <c r="B20" i="9"/>
  <c r="D20" i="9"/>
  <c r="G20" i="9"/>
  <c r="G21" i="9"/>
  <c r="B22" i="9"/>
  <c r="G22" i="9"/>
  <c r="B23" i="9"/>
  <c r="G23" i="9"/>
  <c r="B24" i="9"/>
  <c r="F24" i="9"/>
  <c r="G24" i="9"/>
  <c r="G25" i="9"/>
  <c r="F26" i="9"/>
  <c r="G26" i="9"/>
  <c r="G27" i="9"/>
  <c r="B28" i="9"/>
  <c r="G28" i="9"/>
  <c r="D29" i="9"/>
  <c r="G29" i="9"/>
  <c r="B30" i="9"/>
  <c r="G30" i="9"/>
  <c r="F31" i="9"/>
  <c r="G31" i="9"/>
  <c r="G32" i="9"/>
  <c r="G33" i="9"/>
  <c r="B34" i="9"/>
  <c r="C34" i="9"/>
  <c r="D34" i="9"/>
  <c r="G34" i="9"/>
  <c r="G35" i="9"/>
  <c r="C36" i="9"/>
  <c r="D36" i="9"/>
  <c r="F36" i="9"/>
  <c r="G36" i="9"/>
  <c r="B37" i="9"/>
  <c r="C37" i="9"/>
  <c r="F37" i="9"/>
  <c r="G37" i="9"/>
  <c r="B38" i="9"/>
  <c r="C38" i="9"/>
  <c r="F38" i="9"/>
  <c r="G38" i="9"/>
  <c r="B39" i="9"/>
  <c r="G39" i="9"/>
  <c r="B40" i="9"/>
  <c r="F40" i="9"/>
  <c r="G40" i="9"/>
  <c r="C41" i="9"/>
  <c r="F41" i="9"/>
  <c r="G41" i="9"/>
  <c r="B42" i="9"/>
  <c r="G42" i="9"/>
  <c r="B43" i="9"/>
  <c r="G43" i="9"/>
  <c r="B44" i="9"/>
  <c r="G44" i="9"/>
  <c r="B45" i="9"/>
  <c r="G45" i="9"/>
  <c r="B46" i="9"/>
  <c r="G46" i="9"/>
  <c r="C47" i="9"/>
  <c r="D47" i="9"/>
  <c r="F47" i="9"/>
  <c r="G47" i="9"/>
  <c r="B48" i="9"/>
  <c r="C48" i="9"/>
  <c r="D48" i="9"/>
  <c r="F48" i="9"/>
  <c r="G48" i="9"/>
  <c r="B49" i="9"/>
  <c r="C49" i="9"/>
  <c r="D49" i="9"/>
  <c r="F49" i="9"/>
  <c r="G49" i="9"/>
  <c r="B50" i="9"/>
  <c r="F50" i="9"/>
  <c r="G50" i="9"/>
  <c r="B51" i="9"/>
  <c r="G51" i="9"/>
  <c r="B52" i="9"/>
  <c r="F52" i="9"/>
  <c r="G52" i="9"/>
  <c r="G53" i="9"/>
  <c r="G54" i="9"/>
  <c r="B55" i="9"/>
  <c r="G55" i="9"/>
  <c r="B56" i="9"/>
  <c r="G56" i="9"/>
  <c r="B57" i="9"/>
  <c r="G57" i="9"/>
  <c r="B58" i="9"/>
  <c r="F58" i="9"/>
  <c r="G58" i="9"/>
  <c r="F59" i="9"/>
  <c r="G59" i="9"/>
  <c r="B60" i="9"/>
  <c r="G60" i="9"/>
  <c r="B61" i="9"/>
  <c r="G61" i="9"/>
  <c r="D62" i="9"/>
  <c r="F62" i="9"/>
  <c r="G62" i="9"/>
  <c r="B63" i="9"/>
  <c r="G63" i="9"/>
  <c r="B64" i="9"/>
  <c r="G64" i="9"/>
  <c r="B65" i="9"/>
  <c r="F65" i="9"/>
  <c r="G65" i="9"/>
  <c r="B66" i="9"/>
  <c r="G66" i="9"/>
  <c r="B67" i="9"/>
  <c r="F67" i="9"/>
  <c r="G67" i="9"/>
  <c r="B68" i="9"/>
  <c r="G68" i="9"/>
  <c r="B69" i="9"/>
  <c r="G69" i="9"/>
  <c r="B70" i="9"/>
  <c r="G70" i="9"/>
  <c r="B71" i="9"/>
  <c r="G71" i="9"/>
  <c r="G72" i="9"/>
  <c r="B73" i="9"/>
  <c r="F73" i="9"/>
  <c r="G73" i="9"/>
  <c r="G74" i="9"/>
  <c r="C75" i="9"/>
  <c r="D75" i="9"/>
  <c r="F75" i="9"/>
  <c r="G75" i="9"/>
  <c r="B76" i="9"/>
  <c r="G76" i="9"/>
  <c r="F77" i="9"/>
  <c r="G77" i="9"/>
  <c r="B78" i="9"/>
  <c r="G78" i="9"/>
  <c r="G79" i="9"/>
  <c r="B80" i="9"/>
  <c r="F80" i="9"/>
  <c r="G80" i="9"/>
  <c r="B81" i="9"/>
  <c r="F81" i="9"/>
  <c r="G81" i="9"/>
  <c r="B82" i="9"/>
  <c r="G82" i="9"/>
  <c r="F83" i="9"/>
  <c r="G83" i="9"/>
  <c r="F84" i="9"/>
  <c r="G84" i="9"/>
  <c r="C85" i="9"/>
  <c r="F85" i="9"/>
  <c r="G85" i="9"/>
  <c r="B86" i="9"/>
  <c r="C86" i="9"/>
  <c r="D86" i="9"/>
  <c r="E86" i="9"/>
  <c r="F86" i="9"/>
  <c r="G86" i="9"/>
  <c r="D87" i="9"/>
  <c r="G87" i="9"/>
  <c r="B88" i="9"/>
  <c r="G88" i="9"/>
  <c r="B5" i="9"/>
  <c r="B89" i="9"/>
  <c r="C89" i="9"/>
  <c r="D89" i="9"/>
  <c r="E89" i="9"/>
  <c r="F5" i="9"/>
  <c r="F89" i="9"/>
  <c r="G89" i="9"/>
  <c r="G5" i="9"/>
  <c r="C9" i="2"/>
  <c r="G13" i="2"/>
  <c r="D12" i="2"/>
  <c r="C11" i="2"/>
  <c r="F9" i="2"/>
  <c r="G9" i="2"/>
  <c r="H13" i="2"/>
  <c r="H10" i="2"/>
  <c r="H9" i="2"/>
  <c r="D11" i="2"/>
  <c r="D13" i="2"/>
  <c r="C13" i="2"/>
  <c r="D10" i="2"/>
  <c r="D9" i="2"/>
  <c r="H11" i="2"/>
  <c r="G11" i="2"/>
  <c r="G10" i="2"/>
  <c r="F11" i="2"/>
  <c r="E13" i="2"/>
  <c r="F14" i="2"/>
  <c r="I13" i="2"/>
  <c r="I12" i="2"/>
  <c r="I11" i="2"/>
  <c r="I10" i="2"/>
  <c r="H14" i="2"/>
  <c r="G14" i="2"/>
  <c r="I9" i="2"/>
  <c r="E12" i="2"/>
  <c r="J12" i="2"/>
  <c r="J13" i="2"/>
  <c r="E9" i="2"/>
  <c r="E11" i="2"/>
  <c r="C14" i="2"/>
  <c r="D14" i="2"/>
  <c r="E10" i="2"/>
  <c r="I14" i="2"/>
  <c r="J10" i="2"/>
  <c r="J11" i="2"/>
  <c r="J9" i="2"/>
  <c r="E14" i="2"/>
  <c r="J14" i="2"/>
</calcChain>
</file>

<file path=xl/sharedStrings.xml><?xml version="1.0" encoding="utf-8"?>
<sst xmlns="http://schemas.openxmlformats.org/spreadsheetml/2006/main" count="388" uniqueCount="121">
  <si>
    <t>Grand Total</t>
  </si>
  <si>
    <t>ASSISTANT SUPERINTENDENT</t>
  </si>
  <si>
    <t>EDUCATION ADMINISTRATOR</t>
  </si>
  <si>
    <t>PRINCIPAL - DAY HIGH SCHOOL</t>
  </si>
  <si>
    <t>PRINCIPAL - J.H.S.</t>
  </si>
  <si>
    <t>PRINCIPAL - DAY ELEMENTARY SCHOOL</t>
  </si>
  <si>
    <t>PRINCIPAL - DAY ELEMENTARY SCHOOL - TERM</t>
  </si>
  <si>
    <t>PRINCIPAL - ASSIGNED</t>
  </si>
  <si>
    <t>SUPERVISOR - FULL YEAR</t>
  </si>
  <si>
    <t>SCHOOL PSYCHOLOGIST - SABBATICAL LEAVE</t>
  </si>
  <si>
    <t>SCHOOL PSYCHOLOGIST - TERMINAL LEAVE</t>
  </si>
  <si>
    <t>SCHOOL SOCIAL WORKER</t>
  </si>
  <si>
    <t>SCHOOL SOCIAL WORKER - SABBATICAL</t>
  </si>
  <si>
    <t>GUIDANCE COUNSELOR</t>
  </si>
  <si>
    <t>GUIDANCE COUNSELOR - SABBATICAL</t>
  </si>
  <si>
    <t>GUIDANCE COUNSELOR - BILINGUAL</t>
  </si>
  <si>
    <t>COACH - INSTRUCTIONAL</t>
  </si>
  <si>
    <t>COACH - INSTRUCTIONAL SPECIAL EDUCATION</t>
  </si>
  <si>
    <t>TEACHER - TRAINER</t>
  </si>
  <si>
    <t>LABORATORY SPECIALIST</t>
  </si>
  <si>
    <t>ADULT EDUCATION TEACHER</t>
  </si>
  <si>
    <t>SUBSTITUTE VOCATIONAL ASSISTANT</t>
  </si>
  <si>
    <t>LABORATORY ASSISTANT</t>
  </si>
  <si>
    <t>SCHOOL SECRETARY</t>
  </si>
  <si>
    <t>SCHOOL SECRETARY - TERMINAL LEAVE</t>
  </si>
  <si>
    <t>TEACHERS APPRENTICE</t>
  </si>
  <si>
    <t>RESEARCH ASSISTANT</t>
  </si>
  <si>
    <t>PROGRAM PRODUCER-TV/AUDIO, LEVEL 3</t>
  </si>
  <si>
    <t>EDUCATION OFFICER UFT</t>
  </si>
  <si>
    <t>DISTRICT BUSINESS MANAGER</t>
  </si>
  <si>
    <t>SCHOOL BUSINESS MANAGER</t>
  </si>
  <si>
    <t>SUBSTANCE ABUSE PREVENTION &amp; INTERV SPEC</t>
  </si>
  <si>
    <t>PRINCIPAL SCHOOL NEIGHBORHOOD WORKER</t>
  </si>
  <si>
    <t>SENIOR SCHOOL NEIGHBORHOOD WORKER</t>
  </si>
  <si>
    <t>SCHOOL NEIGHBORHOOD WORKER</t>
  </si>
  <si>
    <t>ADMINISTRATIVE EDUCATION OFFICER</t>
  </si>
  <si>
    <t>ADMINISTRATIVE EDUCATION ANALYST</t>
  </si>
  <si>
    <t>ASSOCIATE EDUCATION OFFICER</t>
  </si>
  <si>
    <t>MEDIA SERVICE TECHNICIAN</t>
  </si>
  <si>
    <t>ELEVATOR OPERATOR</t>
  </si>
  <si>
    <t>MACHINIST</t>
  </si>
  <si>
    <t>MACHINIST HELPER</t>
  </si>
  <si>
    <t>SCHOOL EQUIPMENT MAINTAINER</t>
  </si>
  <si>
    <t>CHAUFFER-ATTENDANT</t>
  </si>
  <si>
    <t>PRINCIPAL ADMINISTRATIVE ASSOCIATE</t>
  </si>
  <si>
    <t>CLERICAL AIDE</t>
  </si>
  <si>
    <t>CLERICAL ASSOCIATE</t>
  </si>
  <si>
    <t>SECRETARY</t>
  </si>
  <si>
    <t>STOCKWORKER</t>
  </si>
  <si>
    <t>COMMUNITY COORDINATOR</t>
  </si>
  <si>
    <t>COMMUNITY ASSOCIATE</t>
  </si>
  <si>
    <t>OCCUPATIONAL THERAPIST (DOE)</t>
  </si>
  <si>
    <t>PHYSICAL THERAPIST (DOE)</t>
  </si>
  <si>
    <t>COMMUNITY ASSISTANT</t>
  </si>
  <si>
    <t>EDUCATIONAL PARAPROFESSIONAL(FY04+)</t>
  </si>
  <si>
    <t>IEP EDUCATIONAL PARAPROFESSIONAL(FY04+)</t>
  </si>
  <si>
    <t>TEACHER AIDE CITYWIDE (FY05+)</t>
  </si>
  <si>
    <t>SCHOOL COMPUTER TECHNOLOGY SPECIALIST</t>
  </si>
  <si>
    <t>COMPUTER PROGRAMMER ANALYST</t>
  </si>
  <si>
    <t>COMPUTER ASSOCIATE - OPERATOR</t>
  </si>
  <si>
    <t>COMPUTER AIDE</t>
  </si>
  <si>
    <t>COMPUTER SERVICE TECHNICIAN</t>
  </si>
  <si>
    <t>SUPERVISING COMPUTER SERVICE TECHNICIAN</t>
  </si>
  <si>
    <t>COMPUTER ASSOCIATE - SOFTWARE</t>
  </si>
  <si>
    <t xml:space="preserve">City Council Terms &amp; Conditions </t>
  </si>
  <si>
    <t>Per Diem</t>
  </si>
  <si>
    <t>P/T Total</t>
  </si>
  <si>
    <t>U/A 401</t>
  </si>
  <si>
    <t>U/A 403</t>
  </si>
  <si>
    <t>-</t>
  </si>
  <si>
    <t>U/A 481</t>
  </si>
  <si>
    <t>TOTAL</t>
  </si>
  <si>
    <t>ASSISTANT PRINCIPAL TITLES</t>
  </si>
  <si>
    <t xml:space="preserve">SCHOOL PSYCHOLOGIST </t>
  </si>
  <si>
    <t xml:space="preserve">TEACHER TITLES </t>
  </si>
  <si>
    <t>HOURLY ADMIN TITLES</t>
  </si>
  <si>
    <t>PER DIEM STAFF</t>
  </si>
  <si>
    <t>SCHOOL AIDES- HOURLY</t>
  </si>
  <si>
    <t>SCHOOL GUARDS &amp; STUDENT AIDES-HOURLY</t>
  </si>
  <si>
    <t>FAMILY PARAS-HOURLY</t>
  </si>
  <si>
    <t>COMMUNITY ASSOCIATE-part-time</t>
  </si>
  <si>
    <t>COMMUNITY ASSISTANT- part-time</t>
  </si>
  <si>
    <t>Total</t>
  </si>
  <si>
    <t>Row Labels</t>
  </si>
  <si>
    <t xml:space="preserve"> U/A 401</t>
  </si>
  <si>
    <t xml:space="preserve"> U/A 403</t>
  </si>
  <si>
    <t xml:space="preserve"> U/A 481</t>
  </si>
  <si>
    <t>F/T &amp; P/T</t>
  </si>
  <si>
    <t>PRINCIPAL - MASTER &amp; MODEL</t>
  </si>
  <si>
    <t>PRINCIPAL - ADULT EDUCATION</t>
  </si>
  <si>
    <t>SCHOOL BUSINESS MANAGER- HOURLY</t>
  </si>
  <si>
    <t>CERTIFIED IT ADMINISTRATOR (LAN/WAN)</t>
  </si>
  <si>
    <t xml:space="preserve"> U/A 407</t>
  </si>
  <si>
    <t xml:space="preserve"> U/A 409</t>
  </si>
  <si>
    <t>SCHOOL PSYCHOLOGIST - BILINGUAL</t>
  </si>
  <si>
    <t>PRINCIPAL - DAY ELEMENTARY SCHOOL - SABB</t>
  </si>
  <si>
    <t>DIRECTOR</t>
  </si>
  <si>
    <t>U/A Description</t>
  </si>
  <si>
    <t>UPK</t>
  </si>
  <si>
    <t>Gen. Ed. Instr. &amp; School Leadership</t>
  </si>
  <si>
    <t>Special Ed. Instr. &amp; School Leadership</t>
  </si>
  <si>
    <t>Categorical Programs</t>
  </si>
  <si>
    <t>Early Childhood</t>
  </si>
  <si>
    <t xml:space="preserve"> Non-Peds - o/c 001</t>
  </si>
  <si>
    <t>Peds - o/c 005</t>
  </si>
  <si>
    <t>Full - time / Total</t>
  </si>
  <si>
    <t>Part Time - o/c 021</t>
  </si>
  <si>
    <t>Part -time - o/c 031</t>
  </si>
  <si>
    <t>NYC DOE</t>
  </si>
  <si>
    <t>School-based staff</t>
  </si>
  <si>
    <t>EDUCATION ANALYST UFT</t>
  </si>
  <si>
    <t>U/A 409</t>
  </si>
  <si>
    <t>U/A 407</t>
  </si>
  <si>
    <t>COMPUTER ASSOCIATE - TECH SUPPORT</t>
  </si>
  <si>
    <t>COMPUTER SPECIALIST SOFTWARE</t>
  </si>
  <si>
    <t>TEACHER ASSISTANT LEAD ED. PARA,SPECIAL ED. &amp; ESL</t>
  </si>
  <si>
    <t>FY 2019  HEADCOUNT ACTUALS FOR CITY COUNCIL</t>
  </si>
  <si>
    <t>FY 2019 FEBRUARY FILLED POSITIONS</t>
  </si>
  <si>
    <t>FY 2019 February Headcount Report</t>
  </si>
  <si>
    <r>
      <t xml:space="preserve">FAMIS HEADCOUNT ACTUALS - FY 2019 - </t>
    </r>
    <r>
      <rPr>
        <b/>
        <sz val="12"/>
        <color theme="1"/>
        <rFont val="Calibri"/>
        <family val="2"/>
        <scheme val="minor"/>
      </rPr>
      <t>February</t>
    </r>
    <r>
      <rPr>
        <b/>
        <sz val="11"/>
        <color theme="1"/>
        <rFont val="Calibri"/>
        <family val="2"/>
        <scheme val="minor"/>
      </rPr>
      <t xml:space="preserve"> Filled Positions </t>
    </r>
  </si>
  <si>
    <t>Note: above summary may not equal line data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</si>
</sst>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u/>
      <sz val="12"/>
      <color rgb="FFC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2E5DE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ck">
        <color rgb="FFC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rgb="FFC00000"/>
      </top>
      <bottom style="thick">
        <color rgb="FFC00000"/>
      </bottom>
      <diagonal/>
    </border>
    <border>
      <left style="medium">
        <color indexed="64"/>
      </left>
      <right style="thin">
        <color indexed="64"/>
      </right>
      <top style="thin">
        <color rgb="FFC00000"/>
      </top>
      <bottom style="thick">
        <color rgb="FFC00000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0" fillId="0" borderId="0" xfId="0" applyFont="1"/>
    <xf numFmtId="0" fontId="2" fillId="0" borderId="0" xfId="0" applyFont="1"/>
    <xf numFmtId="0" fontId="4" fillId="0" borderId="0" xfId="0" applyFont="1"/>
    <xf numFmtId="43" fontId="2" fillId="0" borderId="0" xfId="1" applyFont="1"/>
    <xf numFmtId="0" fontId="2" fillId="0" borderId="1" xfId="0" applyFont="1" applyBorder="1"/>
    <xf numFmtId="0" fontId="2" fillId="0" borderId="1" xfId="0" quotePrefix="1" applyFont="1" applyBorder="1" applyAlignment="1">
      <alignment horizontal="center"/>
    </xf>
    <xf numFmtId="0" fontId="2" fillId="0" borderId="1" xfId="0" quotePrefix="1" applyFont="1" applyBorder="1" applyAlignment="1">
      <alignment horizontal="center" wrapText="1"/>
    </xf>
    <xf numFmtId="0" fontId="2" fillId="3" borderId="2" xfId="0" applyFont="1" applyFill="1" applyBorder="1"/>
    <xf numFmtId="164" fontId="2" fillId="3" borderId="2" xfId="1" quotePrefix="1" applyNumberFormat="1" applyFont="1" applyFill="1" applyBorder="1" applyAlignment="1">
      <alignment horizontal="center"/>
    </xf>
    <xf numFmtId="0" fontId="2" fillId="3" borderId="3" xfId="0" applyFont="1" applyFill="1" applyBorder="1"/>
    <xf numFmtId="164" fontId="2" fillId="3" borderId="3" xfId="1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3" borderId="12" xfId="1" applyNumberFormat="1" applyFont="1" applyFill="1" applyBorder="1" applyAlignment="1">
      <alignment horizontal="center"/>
    </xf>
    <xf numFmtId="164" fontId="2" fillId="3" borderId="18" xfId="1" applyNumberFormat="1" applyFont="1" applyFill="1" applyBorder="1" applyAlignment="1">
      <alignment horizontal="center"/>
    </xf>
    <xf numFmtId="164" fontId="2" fillId="3" borderId="14" xfId="1" quotePrefix="1" applyNumberFormat="1" applyFont="1" applyFill="1" applyBorder="1" applyAlignment="1">
      <alignment horizontal="center"/>
    </xf>
    <xf numFmtId="164" fontId="2" fillId="3" borderId="19" xfId="1" applyNumberFormat="1" applyFont="1" applyFill="1" applyBorder="1" applyAlignment="1">
      <alignment horizontal="center"/>
    </xf>
    <xf numFmtId="164" fontId="0" fillId="0" borderId="0" xfId="1" applyNumberFormat="1" applyFont="1" applyAlignment="1">
      <alignment horizontal="right"/>
    </xf>
    <xf numFmtId="0" fontId="2" fillId="0" borderId="11" xfId="0" quotePrefix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0" xfId="0" applyFont="1" applyAlignment="1"/>
    <xf numFmtId="0" fontId="0" fillId="0" borderId="0" xfId="0" applyFont="1" applyAlignment="1">
      <alignment horizontal="right"/>
    </xf>
    <xf numFmtId="164" fontId="0" fillId="0" borderId="0" xfId="0" applyNumberFormat="1"/>
    <xf numFmtId="0" fontId="2" fillId="0" borderId="0" xfId="0" quotePrefix="1" applyFont="1" applyBorder="1" applyAlignment="1">
      <alignment horizontal="left" wrapText="1"/>
    </xf>
    <xf numFmtId="0" fontId="5" fillId="0" borderId="0" xfId="0" applyFont="1"/>
    <xf numFmtId="0" fontId="0" fillId="0" borderId="6" xfId="0" applyFont="1" applyBorder="1"/>
    <xf numFmtId="0" fontId="2" fillId="0" borderId="21" xfId="0" applyFont="1" applyBorder="1" applyAlignment="1">
      <alignment wrapText="1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/>
    <xf numFmtId="0" fontId="0" fillId="0" borderId="25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0" fillId="2" borderId="0" xfId="0" applyFill="1"/>
    <xf numFmtId="0" fontId="6" fillId="2" borderId="0" xfId="0" applyFont="1" applyFill="1" applyBorder="1"/>
    <xf numFmtId="0" fontId="3" fillId="0" borderId="0" xfId="0" quotePrefix="1" applyFont="1" applyAlignment="1">
      <alignment horizontal="left"/>
    </xf>
    <xf numFmtId="164" fontId="2" fillId="4" borderId="20" xfId="1" applyNumberFormat="1" applyFont="1" applyFill="1" applyBorder="1" applyAlignment="1">
      <alignment horizontal="center" wrapText="1"/>
    </xf>
    <xf numFmtId="164" fontId="2" fillId="4" borderId="4" xfId="1" applyNumberFormat="1" applyFont="1" applyFill="1" applyBorder="1" applyAlignment="1">
      <alignment horizontal="center" wrapText="1"/>
    </xf>
    <xf numFmtId="164" fontId="2" fillId="4" borderId="5" xfId="1" applyNumberFormat="1" applyFont="1" applyFill="1" applyBorder="1" applyAlignment="1">
      <alignment horizontal="center" wrapText="1"/>
    </xf>
    <xf numFmtId="164" fontId="1" fillId="4" borderId="7" xfId="1" quotePrefix="1" applyNumberFormat="1" applyFont="1" applyFill="1" applyBorder="1" applyAlignment="1">
      <alignment horizontal="right"/>
    </xf>
    <xf numFmtId="0" fontId="0" fillId="4" borderId="9" xfId="0" quotePrefix="1" applyFont="1" applyFill="1" applyBorder="1" applyAlignment="1">
      <alignment horizontal="right"/>
    </xf>
    <xf numFmtId="164" fontId="1" fillId="4" borderId="9" xfId="1" quotePrefix="1" applyNumberFormat="1" applyFont="1" applyFill="1" applyBorder="1" applyAlignment="1">
      <alignment horizontal="right"/>
    </xf>
    <xf numFmtId="164" fontId="0" fillId="4" borderId="10" xfId="0" applyNumberFormat="1" applyFont="1" applyFill="1" applyBorder="1" applyAlignment="1">
      <alignment horizontal="right"/>
    </xf>
    <xf numFmtId="164" fontId="1" fillId="4" borderId="8" xfId="1" quotePrefix="1" applyNumberFormat="1" applyFont="1" applyFill="1" applyBorder="1" applyAlignment="1">
      <alignment horizontal="right"/>
    </xf>
    <xf numFmtId="164" fontId="1" fillId="4" borderId="26" xfId="1" quotePrefix="1" applyNumberFormat="1" applyFont="1" applyFill="1" applyBorder="1" applyAlignment="1">
      <alignment horizontal="right"/>
    </xf>
    <xf numFmtId="0" fontId="0" fillId="4" borderId="27" xfId="0" quotePrefix="1" applyFont="1" applyFill="1" applyBorder="1" applyAlignment="1">
      <alignment horizontal="right"/>
    </xf>
    <xf numFmtId="164" fontId="1" fillId="4" borderId="27" xfId="1" quotePrefix="1" applyNumberFormat="1" applyFont="1" applyFill="1" applyBorder="1" applyAlignment="1">
      <alignment horizontal="right"/>
    </xf>
    <xf numFmtId="164" fontId="0" fillId="4" borderId="28" xfId="0" applyNumberFormat="1" applyFont="1" applyFill="1" applyBorder="1" applyAlignment="1">
      <alignment horizontal="right"/>
    </xf>
    <xf numFmtId="164" fontId="2" fillId="4" borderId="30" xfId="1" quotePrefix="1" applyNumberFormat="1" applyFont="1" applyFill="1" applyBorder="1" applyAlignment="1">
      <alignment horizontal="right"/>
    </xf>
    <xf numFmtId="164" fontId="2" fillId="4" borderId="31" xfId="1" applyNumberFormat="1" applyFont="1" applyFill="1" applyBorder="1" applyAlignment="1">
      <alignment horizontal="right"/>
    </xf>
    <xf numFmtId="164" fontId="2" fillId="4" borderId="32" xfId="0" applyNumberFormat="1" applyFont="1" applyFill="1" applyBorder="1" applyAlignment="1">
      <alignment horizontal="right"/>
    </xf>
    <xf numFmtId="0" fontId="2" fillId="0" borderId="0" xfId="0" quotePrefix="1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4" borderId="15" xfId="0" quotePrefix="1" applyFont="1" applyFill="1" applyBorder="1" applyAlignment="1">
      <alignment horizontal="center"/>
    </xf>
    <xf numFmtId="0" fontId="2" fillId="4" borderId="16" xfId="0" quotePrefix="1" applyFont="1" applyFill="1" applyBorder="1" applyAlignment="1">
      <alignment horizontal="center"/>
    </xf>
    <xf numFmtId="0" fontId="2" fillId="4" borderId="17" xfId="0" quotePrefix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D9FFEB"/>
      <color rgb="FFE8FEFD"/>
      <color rgb="FFF2E5DE"/>
      <color rgb="FFCCFFCC"/>
      <color rgb="FFFFE7EC"/>
      <color rgb="FFFF0066"/>
      <color rgb="FF15D788"/>
      <color rgb="FFE6E6E2"/>
      <color rgb="FFDCD9CA"/>
      <color rgb="FFAAFC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43961</xdr:colOff>
      <xdr:row>0</xdr:row>
      <xdr:rowOff>129571</xdr:rowOff>
    </xdr:from>
    <xdr:ext cx="1524000" cy="405432"/>
    <xdr:sp macro="" textlink="">
      <xdr:nvSpPr>
        <xdr:cNvPr id="2" name="Rectangle 1"/>
        <xdr:cNvSpPr/>
      </xdr:nvSpPr>
      <xdr:spPr>
        <a:xfrm>
          <a:off x="7400192" y="129571"/>
          <a:ext cx="1524000" cy="405432"/>
        </a:xfrm>
        <a:prstGeom prst="rect">
          <a:avLst/>
        </a:prstGeom>
        <a:solidFill>
          <a:schemeClr val="bg1"/>
        </a:solidFill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1" cap="none" spc="0">
              <a:ln w="1905"/>
              <a:solidFill>
                <a:srgbClr val="D9FFEB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3/26/2019</a:t>
          </a:r>
        </a:p>
      </xdr:txBody>
    </xdr:sp>
    <xdr:clientData/>
  </xdr:oneCellAnchor>
  <xdr:oneCellAnchor>
    <xdr:from>
      <xdr:col>15</xdr:col>
      <xdr:colOff>74543</xdr:colOff>
      <xdr:row>15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8903804" y="1192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47625</xdr:rowOff>
    </xdr:from>
    <xdr:ext cx="1909894" cy="405432"/>
    <xdr:sp macro="" textlink="">
      <xdr:nvSpPr>
        <xdr:cNvPr id="2" name="Rectangle 1"/>
        <xdr:cNvSpPr/>
      </xdr:nvSpPr>
      <xdr:spPr>
        <a:xfrm>
          <a:off x="3267075" y="47625"/>
          <a:ext cx="1909894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000" b="1" cap="none" spc="50">
            <a:ln w="12700" cmpd="sng">
              <a:solidFill>
                <a:schemeClr val="accent6">
                  <a:satMod val="120000"/>
                  <a:shade val="80000"/>
                </a:schemeClr>
              </a:solidFill>
              <a:prstDash val="solid"/>
            </a:ln>
            <a:solidFill>
              <a:srgbClr val="3333FF"/>
            </a:solidFill>
            <a:effectLst>
              <a:glow rad="53100">
                <a:schemeClr val="accent6">
                  <a:satMod val="180000"/>
                  <a:alpha val="30000"/>
                </a:schemeClr>
              </a:glow>
            </a:effectLst>
          </a:endParaRPr>
        </a:p>
      </xdr:txBody>
    </xdr:sp>
    <xdr:clientData/>
  </xdr:oneCellAnchor>
  <xdr:oneCellAnchor>
    <xdr:from>
      <xdr:col>1</xdr:col>
      <xdr:colOff>0</xdr:colOff>
      <xdr:row>0</xdr:row>
      <xdr:rowOff>47625</xdr:rowOff>
    </xdr:from>
    <xdr:ext cx="1909894" cy="405432"/>
    <xdr:sp macro="" textlink="">
      <xdr:nvSpPr>
        <xdr:cNvPr id="3" name="Rectangle 2"/>
        <xdr:cNvSpPr/>
      </xdr:nvSpPr>
      <xdr:spPr>
        <a:xfrm>
          <a:off x="3267075" y="47625"/>
          <a:ext cx="1909894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000" b="1" cap="none" spc="50">
            <a:ln w="12700" cmpd="sng">
              <a:solidFill>
                <a:schemeClr val="accent6">
                  <a:satMod val="120000"/>
                  <a:shade val="80000"/>
                </a:schemeClr>
              </a:solidFill>
              <a:prstDash val="solid"/>
            </a:ln>
            <a:solidFill>
              <a:srgbClr val="3333FF"/>
            </a:solidFill>
            <a:effectLst>
              <a:glow rad="53100">
                <a:schemeClr val="accent6">
                  <a:satMod val="180000"/>
                  <a:alpha val="30000"/>
                </a:schemeClr>
              </a:glow>
            </a:effectLst>
          </a:endParaRPr>
        </a:p>
      </xdr:txBody>
    </xdr:sp>
    <xdr:clientData/>
  </xdr:oneCellAnchor>
  <xdr:oneCellAnchor>
    <xdr:from>
      <xdr:col>1</xdr:col>
      <xdr:colOff>0</xdr:colOff>
      <xdr:row>0</xdr:row>
      <xdr:rowOff>47625</xdr:rowOff>
    </xdr:from>
    <xdr:ext cx="1909894" cy="405432"/>
    <xdr:sp macro="" textlink="">
      <xdr:nvSpPr>
        <xdr:cNvPr id="4" name="Rectangle 3"/>
        <xdr:cNvSpPr/>
      </xdr:nvSpPr>
      <xdr:spPr>
        <a:xfrm>
          <a:off x="3267075" y="47625"/>
          <a:ext cx="1909894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000" b="1" cap="none" spc="50">
            <a:ln w="12700" cmpd="sng">
              <a:solidFill>
                <a:schemeClr val="accent6">
                  <a:satMod val="120000"/>
                  <a:shade val="80000"/>
                </a:schemeClr>
              </a:solidFill>
              <a:prstDash val="solid"/>
            </a:ln>
            <a:solidFill>
              <a:srgbClr val="3333FF"/>
            </a:solidFill>
            <a:effectLst>
              <a:glow rad="53100">
                <a:schemeClr val="accent6">
                  <a:satMod val="180000"/>
                  <a:alpha val="30000"/>
                </a:schemeClr>
              </a:glow>
            </a:effectLst>
          </a:endParaRPr>
        </a:p>
      </xdr:txBody>
    </xdr:sp>
    <xdr:clientData/>
  </xdr:oneCellAnchor>
  <xdr:oneCellAnchor>
    <xdr:from>
      <xdr:col>1</xdr:col>
      <xdr:colOff>0</xdr:colOff>
      <xdr:row>0</xdr:row>
      <xdr:rowOff>47625</xdr:rowOff>
    </xdr:from>
    <xdr:ext cx="1909894" cy="405432"/>
    <xdr:sp macro="" textlink="">
      <xdr:nvSpPr>
        <xdr:cNvPr id="5" name="Rectangle 4"/>
        <xdr:cNvSpPr/>
      </xdr:nvSpPr>
      <xdr:spPr>
        <a:xfrm>
          <a:off x="8382000" y="47625"/>
          <a:ext cx="1909894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000" b="1" cap="none" spc="50">
            <a:ln w="12700" cmpd="sng">
              <a:solidFill>
                <a:schemeClr val="accent6">
                  <a:satMod val="120000"/>
                  <a:shade val="80000"/>
                </a:schemeClr>
              </a:solidFill>
              <a:prstDash val="solid"/>
            </a:ln>
            <a:solidFill>
              <a:srgbClr val="3333FF"/>
            </a:solidFill>
            <a:effectLst>
              <a:glow rad="53100">
                <a:schemeClr val="accent6">
                  <a:satMod val="180000"/>
                  <a:alpha val="30000"/>
                </a:schemeClr>
              </a:glow>
            </a:effectLst>
          </a:endParaRPr>
        </a:p>
      </xdr:txBody>
    </xdr:sp>
    <xdr:clientData/>
  </xdr:oneCellAnchor>
  <xdr:oneCellAnchor>
    <xdr:from>
      <xdr:col>1</xdr:col>
      <xdr:colOff>0</xdr:colOff>
      <xdr:row>0</xdr:row>
      <xdr:rowOff>118836</xdr:rowOff>
    </xdr:from>
    <xdr:ext cx="2916359" cy="405432"/>
    <xdr:sp macro="" textlink="">
      <xdr:nvSpPr>
        <xdr:cNvPr id="6" name="Rectangle 5"/>
        <xdr:cNvSpPr/>
      </xdr:nvSpPr>
      <xdr:spPr>
        <a:xfrm>
          <a:off x="8382000" y="118836"/>
          <a:ext cx="2916359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sz="20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0</xdr:row>
      <xdr:rowOff>47625</xdr:rowOff>
    </xdr:from>
    <xdr:ext cx="1909894" cy="405432"/>
    <xdr:sp macro="" textlink="">
      <xdr:nvSpPr>
        <xdr:cNvPr id="7" name="Rectangle 6"/>
        <xdr:cNvSpPr/>
      </xdr:nvSpPr>
      <xdr:spPr>
        <a:xfrm>
          <a:off x="8382000" y="47625"/>
          <a:ext cx="1909894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000" b="1" cap="none" spc="50">
            <a:ln w="12700" cmpd="sng">
              <a:solidFill>
                <a:schemeClr val="accent6">
                  <a:satMod val="120000"/>
                  <a:shade val="80000"/>
                </a:schemeClr>
              </a:solidFill>
              <a:prstDash val="solid"/>
            </a:ln>
            <a:solidFill>
              <a:srgbClr val="3333FF"/>
            </a:solidFill>
            <a:effectLst>
              <a:glow rad="53100">
                <a:schemeClr val="accent6">
                  <a:satMod val="180000"/>
                  <a:alpha val="30000"/>
                </a:schemeClr>
              </a:glow>
            </a:effectLst>
          </a:endParaRPr>
        </a:p>
      </xdr:txBody>
    </xdr:sp>
    <xdr:clientData/>
  </xdr:oneCellAnchor>
  <xdr:oneCellAnchor>
    <xdr:from>
      <xdr:col>1</xdr:col>
      <xdr:colOff>0</xdr:colOff>
      <xdr:row>0</xdr:row>
      <xdr:rowOff>47625</xdr:rowOff>
    </xdr:from>
    <xdr:ext cx="1909894" cy="405432"/>
    <xdr:sp macro="" textlink="">
      <xdr:nvSpPr>
        <xdr:cNvPr id="8" name="Rectangle 7"/>
        <xdr:cNvSpPr/>
      </xdr:nvSpPr>
      <xdr:spPr>
        <a:xfrm>
          <a:off x="8382000" y="47625"/>
          <a:ext cx="1909894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000" b="1" cap="none" spc="50">
            <a:ln w="12700" cmpd="sng">
              <a:solidFill>
                <a:schemeClr val="accent6">
                  <a:satMod val="120000"/>
                  <a:shade val="80000"/>
                </a:schemeClr>
              </a:solidFill>
              <a:prstDash val="solid"/>
            </a:ln>
            <a:solidFill>
              <a:srgbClr val="3333FF"/>
            </a:solidFill>
            <a:effectLst>
              <a:glow rad="53100">
                <a:schemeClr val="accent6">
                  <a:satMod val="180000"/>
                  <a:alpha val="30000"/>
                </a:schemeClr>
              </a:glow>
            </a:effectLst>
          </a:endParaRPr>
        </a:p>
      </xdr:txBody>
    </xdr:sp>
    <xdr:clientData/>
  </xdr:oneCellAnchor>
  <xdr:oneCellAnchor>
    <xdr:from>
      <xdr:col>1</xdr:col>
      <xdr:colOff>0</xdr:colOff>
      <xdr:row>0</xdr:row>
      <xdr:rowOff>47625</xdr:rowOff>
    </xdr:from>
    <xdr:ext cx="1909894" cy="405432"/>
    <xdr:sp macro="" textlink="">
      <xdr:nvSpPr>
        <xdr:cNvPr id="9" name="Rectangle 8"/>
        <xdr:cNvSpPr/>
      </xdr:nvSpPr>
      <xdr:spPr>
        <a:xfrm>
          <a:off x="8382000" y="47625"/>
          <a:ext cx="1909894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000" b="1" cap="none" spc="50">
            <a:ln w="12700" cmpd="sng">
              <a:solidFill>
                <a:schemeClr val="accent6">
                  <a:satMod val="120000"/>
                  <a:shade val="80000"/>
                </a:schemeClr>
              </a:solidFill>
              <a:prstDash val="solid"/>
            </a:ln>
            <a:solidFill>
              <a:srgbClr val="3333FF"/>
            </a:solidFill>
            <a:effectLst>
              <a:glow rad="53100">
                <a:schemeClr val="accent6">
                  <a:satMod val="180000"/>
                  <a:alpha val="30000"/>
                </a:schemeClr>
              </a:glow>
            </a:effectLst>
          </a:endParaRPr>
        </a:p>
      </xdr:txBody>
    </xdr:sp>
    <xdr:clientData/>
  </xdr:oneCellAnchor>
  <xdr:oneCellAnchor>
    <xdr:from>
      <xdr:col>1</xdr:col>
      <xdr:colOff>0</xdr:colOff>
      <xdr:row>0</xdr:row>
      <xdr:rowOff>93988</xdr:rowOff>
    </xdr:from>
    <xdr:ext cx="2916359" cy="405432"/>
    <xdr:sp macro="" textlink="">
      <xdr:nvSpPr>
        <xdr:cNvPr id="10" name="Rectangle 9"/>
        <xdr:cNvSpPr/>
      </xdr:nvSpPr>
      <xdr:spPr>
        <a:xfrm>
          <a:off x="8382000" y="93988"/>
          <a:ext cx="2916359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0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</a:t>
          </a:r>
        </a:p>
      </xdr:txBody>
    </xdr:sp>
    <xdr:clientData/>
  </xdr:oneCellAnchor>
  <xdr:oneCellAnchor>
    <xdr:from>
      <xdr:col>1</xdr:col>
      <xdr:colOff>0</xdr:colOff>
      <xdr:row>0</xdr:row>
      <xdr:rowOff>47625</xdr:rowOff>
    </xdr:from>
    <xdr:ext cx="1909894" cy="405432"/>
    <xdr:sp macro="" textlink="">
      <xdr:nvSpPr>
        <xdr:cNvPr id="11" name="Rectangle 10"/>
        <xdr:cNvSpPr/>
      </xdr:nvSpPr>
      <xdr:spPr>
        <a:xfrm>
          <a:off x="8382000" y="47625"/>
          <a:ext cx="1909894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000" b="1" cap="none" spc="50">
            <a:ln w="12700" cmpd="sng">
              <a:solidFill>
                <a:schemeClr val="accent6">
                  <a:satMod val="120000"/>
                  <a:shade val="80000"/>
                </a:schemeClr>
              </a:solidFill>
              <a:prstDash val="solid"/>
            </a:ln>
            <a:solidFill>
              <a:srgbClr val="3333FF"/>
            </a:solidFill>
            <a:effectLst>
              <a:glow rad="53100">
                <a:schemeClr val="accent6">
                  <a:satMod val="180000"/>
                  <a:alpha val="30000"/>
                </a:schemeClr>
              </a:glow>
            </a:effectLst>
          </a:endParaRPr>
        </a:p>
      </xdr:txBody>
    </xdr:sp>
    <xdr:clientData/>
  </xdr:oneCellAnchor>
  <xdr:oneCellAnchor>
    <xdr:from>
      <xdr:col>1</xdr:col>
      <xdr:colOff>0</xdr:colOff>
      <xdr:row>0</xdr:row>
      <xdr:rowOff>47625</xdr:rowOff>
    </xdr:from>
    <xdr:ext cx="1909894" cy="405432"/>
    <xdr:sp macro="" textlink="">
      <xdr:nvSpPr>
        <xdr:cNvPr id="12" name="Rectangle 11"/>
        <xdr:cNvSpPr/>
      </xdr:nvSpPr>
      <xdr:spPr>
        <a:xfrm>
          <a:off x="8382000" y="47625"/>
          <a:ext cx="1909894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000" b="1" cap="none" spc="50">
            <a:ln w="12700" cmpd="sng">
              <a:solidFill>
                <a:schemeClr val="accent6">
                  <a:satMod val="120000"/>
                  <a:shade val="80000"/>
                </a:schemeClr>
              </a:solidFill>
              <a:prstDash val="solid"/>
            </a:ln>
            <a:solidFill>
              <a:srgbClr val="3333FF"/>
            </a:solidFill>
            <a:effectLst>
              <a:glow rad="53100">
                <a:schemeClr val="accent6">
                  <a:satMod val="180000"/>
                  <a:alpha val="30000"/>
                </a:schemeClr>
              </a:glow>
            </a:effectLst>
          </a:endParaRPr>
        </a:p>
      </xdr:txBody>
    </xdr:sp>
    <xdr:clientData/>
  </xdr:oneCellAnchor>
  <xdr:oneCellAnchor>
    <xdr:from>
      <xdr:col>1</xdr:col>
      <xdr:colOff>0</xdr:colOff>
      <xdr:row>0</xdr:row>
      <xdr:rowOff>47625</xdr:rowOff>
    </xdr:from>
    <xdr:ext cx="1909894" cy="405432"/>
    <xdr:sp macro="" textlink="">
      <xdr:nvSpPr>
        <xdr:cNvPr id="13" name="Rectangle 12"/>
        <xdr:cNvSpPr/>
      </xdr:nvSpPr>
      <xdr:spPr>
        <a:xfrm>
          <a:off x="8382000" y="47625"/>
          <a:ext cx="1909894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000" b="1" cap="none" spc="50">
            <a:ln w="12700" cmpd="sng">
              <a:solidFill>
                <a:schemeClr val="accent6">
                  <a:satMod val="120000"/>
                  <a:shade val="80000"/>
                </a:schemeClr>
              </a:solidFill>
              <a:prstDash val="solid"/>
            </a:ln>
            <a:solidFill>
              <a:srgbClr val="3333FF"/>
            </a:solidFill>
            <a:effectLst>
              <a:glow rad="53100">
                <a:schemeClr val="accent6">
                  <a:satMod val="180000"/>
                  <a:alpha val="30000"/>
                </a:schemeClr>
              </a:glow>
            </a:effectLst>
          </a:endParaRPr>
        </a:p>
      </xdr:txBody>
    </xdr:sp>
    <xdr:clientData/>
  </xdr:oneCellAnchor>
  <xdr:oneCellAnchor>
    <xdr:from>
      <xdr:col>3</xdr:col>
      <xdr:colOff>158718</xdr:colOff>
      <xdr:row>0</xdr:row>
      <xdr:rowOff>58616</xdr:rowOff>
    </xdr:from>
    <xdr:ext cx="2916359" cy="405432"/>
    <xdr:sp macro="" textlink="">
      <xdr:nvSpPr>
        <xdr:cNvPr id="14" name="Rectangle 13"/>
        <xdr:cNvSpPr/>
      </xdr:nvSpPr>
      <xdr:spPr>
        <a:xfrm>
          <a:off x="4987160" y="58616"/>
          <a:ext cx="2916359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0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</a:t>
          </a:r>
          <a:r>
            <a:rPr lang="en-US" sz="2000" b="1" cap="none" spc="50">
              <a:ln w="11430"/>
              <a:solidFill>
                <a:srgbClr val="D9FFEB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3/26/2019</a:t>
          </a:r>
        </a:p>
      </xdr:txBody>
    </xdr:sp>
    <xdr:clientData/>
  </xdr:oneCellAnchor>
  <xdr:oneCellAnchor>
    <xdr:from>
      <xdr:col>1</xdr:col>
      <xdr:colOff>0</xdr:colOff>
      <xdr:row>0</xdr:row>
      <xdr:rowOff>47625</xdr:rowOff>
    </xdr:from>
    <xdr:ext cx="1909894" cy="405432"/>
    <xdr:sp macro="" textlink="">
      <xdr:nvSpPr>
        <xdr:cNvPr id="15" name="Rectangle 14"/>
        <xdr:cNvSpPr/>
      </xdr:nvSpPr>
      <xdr:spPr>
        <a:xfrm>
          <a:off x="8382000" y="47625"/>
          <a:ext cx="1909894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000" b="1" cap="none" spc="50">
            <a:ln w="12700" cmpd="sng">
              <a:solidFill>
                <a:schemeClr val="accent6">
                  <a:satMod val="120000"/>
                  <a:shade val="80000"/>
                </a:schemeClr>
              </a:solidFill>
              <a:prstDash val="solid"/>
            </a:ln>
            <a:solidFill>
              <a:srgbClr val="3333FF"/>
            </a:solidFill>
            <a:effectLst>
              <a:glow rad="53100">
                <a:schemeClr val="accent6">
                  <a:satMod val="180000"/>
                  <a:alpha val="30000"/>
                </a:schemeClr>
              </a:glow>
            </a:effectLst>
          </a:endParaRPr>
        </a:p>
      </xdr:txBody>
    </xdr:sp>
    <xdr:clientData/>
  </xdr:oneCellAnchor>
  <xdr:oneCellAnchor>
    <xdr:from>
      <xdr:col>1</xdr:col>
      <xdr:colOff>0</xdr:colOff>
      <xdr:row>0</xdr:row>
      <xdr:rowOff>47625</xdr:rowOff>
    </xdr:from>
    <xdr:ext cx="1909894" cy="405432"/>
    <xdr:sp macro="" textlink="">
      <xdr:nvSpPr>
        <xdr:cNvPr id="16" name="Rectangle 15"/>
        <xdr:cNvSpPr/>
      </xdr:nvSpPr>
      <xdr:spPr>
        <a:xfrm>
          <a:off x="8382000" y="47625"/>
          <a:ext cx="1909894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000" b="1" cap="none" spc="50">
            <a:ln w="12700" cmpd="sng">
              <a:solidFill>
                <a:schemeClr val="accent6">
                  <a:satMod val="120000"/>
                  <a:shade val="80000"/>
                </a:schemeClr>
              </a:solidFill>
              <a:prstDash val="solid"/>
            </a:ln>
            <a:solidFill>
              <a:srgbClr val="3333FF"/>
            </a:solidFill>
            <a:effectLst>
              <a:glow rad="53100">
                <a:schemeClr val="accent6">
                  <a:satMod val="180000"/>
                  <a:alpha val="30000"/>
                </a:schemeClr>
              </a:glow>
            </a:effectLst>
          </a:endParaRPr>
        </a:p>
      </xdr:txBody>
    </xdr:sp>
    <xdr:clientData/>
  </xdr:oneCellAnchor>
  <xdr:oneCellAnchor>
    <xdr:from>
      <xdr:col>8</xdr:col>
      <xdr:colOff>0</xdr:colOff>
      <xdr:row>0</xdr:row>
      <xdr:rowOff>47625</xdr:rowOff>
    </xdr:from>
    <xdr:ext cx="1909894" cy="405432"/>
    <xdr:sp macro="" textlink="">
      <xdr:nvSpPr>
        <xdr:cNvPr id="17" name="Rectangle 16"/>
        <xdr:cNvSpPr/>
      </xdr:nvSpPr>
      <xdr:spPr>
        <a:xfrm>
          <a:off x="13239750" y="47625"/>
          <a:ext cx="1909894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000" b="1" cap="none" spc="50">
            <a:ln w="12700" cmpd="sng">
              <a:solidFill>
                <a:schemeClr val="accent6">
                  <a:satMod val="120000"/>
                  <a:shade val="80000"/>
                </a:schemeClr>
              </a:solidFill>
              <a:prstDash val="solid"/>
            </a:ln>
            <a:solidFill>
              <a:srgbClr val="3333FF"/>
            </a:solidFill>
            <a:effectLst>
              <a:glow rad="53100">
                <a:schemeClr val="accent6">
                  <a:satMod val="180000"/>
                  <a:alpha val="30000"/>
                </a:schemeClr>
              </a:glow>
            </a:effectLst>
          </a:endParaRPr>
        </a:p>
      </xdr:txBody>
    </xdr:sp>
    <xdr:clientData/>
  </xdr:oneCellAnchor>
  <xdr:oneCellAnchor>
    <xdr:from>
      <xdr:col>8</xdr:col>
      <xdr:colOff>0</xdr:colOff>
      <xdr:row>0</xdr:row>
      <xdr:rowOff>47625</xdr:rowOff>
    </xdr:from>
    <xdr:ext cx="1909894" cy="405432"/>
    <xdr:sp macro="" textlink="">
      <xdr:nvSpPr>
        <xdr:cNvPr id="18" name="Rectangle 17"/>
        <xdr:cNvSpPr/>
      </xdr:nvSpPr>
      <xdr:spPr>
        <a:xfrm>
          <a:off x="13239750" y="47625"/>
          <a:ext cx="1909894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000" b="1" cap="none" spc="50">
            <a:ln w="12700" cmpd="sng">
              <a:solidFill>
                <a:schemeClr val="accent6">
                  <a:satMod val="120000"/>
                  <a:shade val="80000"/>
                </a:schemeClr>
              </a:solidFill>
              <a:prstDash val="solid"/>
            </a:ln>
            <a:solidFill>
              <a:srgbClr val="3333FF"/>
            </a:solidFill>
            <a:effectLst>
              <a:glow rad="53100">
                <a:schemeClr val="accent6">
                  <a:satMod val="180000"/>
                  <a:alpha val="30000"/>
                </a:schemeClr>
              </a:glow>
            </a:effectLst>
          </a:endParaRPr>
        </a:p>
      </xdr:txBody>
    </xdr:sp>
    <xdr:clientData/>
  </xdr:oneCellAnchor>
  <xdr:oneCellAnchor>
    <xdr:from>
      <xdr:col>8</xdr:col>
      <xdr:colOff>0</xdr:colOff>
      <xdr:row>0</xdr:row>
      <xdr:rowOff>47625</xdr:rowOff>
    </xdr:from>
    <xdr:ext cx="1909894" cy="405432"/>
    <xdr:sp macro="" textlink="">
      <xdr:nvSpPr>
        <xdr:cNvPr id="19" name="Rectangle 18"/>
        <xdr:cNvSpPr/>
      </xdr:nvSpPr>
      <xdr:spPr>
        <a:xfrm>
          <a:off x="13239750" y="47625"/>
          <a:ext cx="1909894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000" b="1" cap="none" spc="50">
            <a:ln w="12700" cmpd="sng">
              <a:solidFill>
                <a:schemeClr val="accent6">
                  <a:satMod val="120000"/>
                  <a:shade val="80000"/>
                </a:schemeClr>
              </a:solidFill>
              <a:prstDash val="solid"/>
            </a:ln>
            <a:solidFill>
              <a:srgbClr val="3333FF"/>
            </a:solidFill>
            <a:effectLst>
              <a:glow rad="53100">
                <a:schemeClr val="accent6">
                  <a:satMod val="180000"/>
                  <a:alpha val="30000"/>
                </a:schemeClr>
              </a:glo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">
    <tabColor theme="8" tint="0.79998168889431442"/>
  </sheetPr>
  <dimension ref="A1:J100"/>
  <sheetViews>
    <sheetView tabSelected="1" zoomScale="130" zoomScaleNormal="130" workbookViewId="0">
      <selection activeCell="C14" sqref="C14"/>
    </sheetView>
  </sheetViews>
  <sheetFormatPr defaultRowHeight="15" x14ac:dyDescent="0.25"/>
  <cols>
    <col min="1" max="1" width="17.42578125" customWidth="1"/>
    <col min="2" max="2" width="34.7109375" bestFit="1" customWidth="1"/>
    <col min="3" max="4" width="12" customWidth="1"/>
    <col min="5" max="5" width="11.85546875" customWidth="1"/>
    <col min="6" max="6" width="10.5703125" customWidth="1"/>
    <col min="7" max="7" width="11.7109375" customWidth="1"/>
    <col min="8" max="8" width="10.5703125" customWidth="1"/>
    <col min="9" max="9" width="9.140625" customWidth="1"/>
    <col min="10" max="10" width="11.85546875" customWidth="1"/>
    <col min="11" max="11" width="11.5703125" customWidth="1"/>
    <col min="12" max="12" width="22.140625" customWidth="1"/>
    <col min="13" max="13" width="15.42578125" customWidth="1"/>
    <col min="14" max="14" width="12.28515625" bestFit="1" customWidth="1"/>
    <col min="15" max="19" width="12.28515625" customWidth="1"/>
    <col min="24" max="24" width="23.85546875" bestFit="1" customWidth="1"/>
    <col min="25" max="25" width="17.85546875" bestFit="1" customWidth="1"/>
    <col min="26" max="26" width="17.85546875" customWidth="1"/>
    <col min="27" max="27" width="27.28515625" customWidth="1"/>
    <col min="28" max="28" width="11.28515625" customWidth="1"/>
    <col min="30" max="30" width="2.28515625" customWidth="1"/>
  </cols>
  <sheetData>
    <row r="1" spans="1:10" ht="18.75" x14ac:dyDescent="0.3">
      <c r="A1" s="1" t="s">
        <v>108</v>
      </c>
      <c r="B1" s="1"/>
      <c r="C1" s="2"/>
      <c r="D1" s="2"/>
      <c r="E1" s="2"/>
      <c r="F1" s="2"/>
      <c r="G1" s="2"/>
      <c r="H1" s="2"/>
      <c r="I1" s="2"/>
      <c r="J1" s="2"/>
    </row>
    <row r="2" spans="1:10" ht="18.75" x14ac:dyDescent="0.3">
      <c r="A2" s="1" t="s">
        <v>64</v>
      </c>
      <c r="B2" s="1"/>
      <c r="C2" s="2"/>
      <c r="D2" s="2"/>
      <c r="E2" s="2"/>
      <c r="F2" s="2"/>
      <c r="G2" s="2"/>
      <c r="H2" s="2"/>
      <c r="I2" s="2"/>
      <c r="J2" s="2"/>
    </row>
    <row r="3" spans="1:10" ht="18.75" x14ac:dyDescent="0.3">
      <c r="A3" s="36" t="s">
        <v>118</v>
      </c>
      <c r="B3" s="1"/>
      <c r="C3" s="3"/>
      <c r="D3" s="3"/>
      <c r="E3" s="3"/>
      <c r="F3" s="3"/>
      <c r="G3" s="3"/>
      <c r="H3" s="3"/>
      <c r="I3" s="3"/>
      <c r="J3" s="3"/>
    </row>
    <row r="4" spans="1:10" ht="15.75" x14ac:dyDescent="0.25">
      <c r="A4" s="4"/>
      <c r="B4" s="4"/>
      <c r="C4" s="3"/>
      <c r="D4" s="3"/>
      <c r="E4" s="3"/>
      <c r="F4" s="3"/>
      <c r="G4" s="3"/>
      <c r="H4" s="3"/>
      <c r="I4" s="3"/>
      <c r="J4" s="5"/>
    </row>
    <row r="5" spans="1:10" ht="15.75" x14ac:dyDescent="0.25">
      <c r="A5" s="4"/>
      <c r="B5" s="4"/>
      <c r="C5" s="3"/>
      <c r="D5" s="3"/>
      <c r="E5" s="3"/>
      <c r="F5" s="3"/>
      <c r="G5" s="3"/>
      <c r="H5" s="3"/>
      <c r="I5" s="3"/>
      <c r="J5" s="5"/>
    </row>
    <row r="6" spans="1:10" x14ac:dyDescent="0.25">
      <c r="A6" s="52" t="s">
        <v>119</v>
      </c>
      <c r="B6" s="52"/>
      <c r="C6" s="53"/>
      <c r="D6" s="53"/>
      <c r="E6" s="53"/>
      <c r="F6" s="53"/>
      <c r="G6" s="53"/>
      <c r="H6" s="53"/>
      <c r="I6" s="3"/>
      <c r="J6" s="5"/>
    </row>
    <row r="7" spans="1:10" x14ac:dyDescent="0.25">
      <c r="A7" s="25"/>
      <c r="B7" s="25"/>
      <c r="C7" s="13"/>
      <c r="D7" s="13"/>
      <c r="E7" s="13"/>
      <c r="F7" s="13"/>
      <c r="G7" s="13"/>
      <c r="H7" s="13"/>
      <c r="I7" s="13"/>
      <c r="J7" s="13"/>
    </row>
    <row r="8" spans="1:10" ht="30.75" thickBot="1" x14ac:dyDescent="0.3">
      <c r="A8" s="6" t="s">
        <v>109</v>
      </c>
      <c r="B8" s="6" t="s">
        <v>97</v>
      </c>
      <c r="C8" s="8" t="s">
        <v>103</v>
      </c>
      <c r="D8" s="20" t="s">
        <v>104</v>
      </c>
      <c r="E8" s="21" t="s">
        <v>105</v>
      </c>
      <c r="F8" s="19" t="s">
        <v>106</v>
      </c>
      <c r="G8" s="8" t="s">
        <v>107</v>
      </c>
      <c r="H8" s="20" t="s">
        <v>65</v>
      </c>
      <c r="I8" s="7" t="s">
        <v>66</v>
      </c>
      <c r="J8" s="8" t="s">
        <v>0</v>
      </c>
    </row>
    <row r="9" spans="1:10" ht="15.75" thickTop="1" x14ac:dyDescent="0.25">
      <c r="A9" s="9" t="s">
        <v>67</v>
      </c>
      <c r="B9" s="9" t="s">
        <v>99</v>
      </c>
      <c r="C9" s="10">
        <f>2594</f>
        <v>2594</v>
      </c>
      <c r="D9" s="10">
        <f>61387</f>
        <v>61387</v>
      </c>
      <c r="E9" s="14">
        <f ca="1">D9+C9</f>
        <v>63981</v>
      </c>
      <c r="F9" s="16">
        <f>7</f>
        <v>7</v>
      </c>
      <c r="G9" s="10">
        <f>6108+10</f>
        <v>6118</v>
      </c>
      <c r="H9" s="10">
        <f>248</f>
        <v>248</v>
      </c>
      <c r="I9" s="10">
        <f ca="1">SUM(F9:H9)</f>
        <v>6373</v>
      </c>
      <c r="J9" s="10">
        <f ca="1">I9+E9</f>
        <v>70354</v>
      </c>
    </row>
    <row r="10" spans="1:10" x14ac:dyDescent="0.25">
      <c r="A10" s="9" t="s">
        <v>68</v>
      </c>
      <c r="B10" s="9" t="s">
        <v>100</v>
      </c>
      <c r="C10" s="10">
        <v>2</v>
      </c>
      <c r="D10" s="10">
        <f>28686</f>
        <v>28686</v>
      </c>
      <c r="E10" s="14">
        <f t="shared" ref="E10:E13" ca="1" si="0">D10+C10</f>
        <v>28688</v>
      </c>
      <c r="F10" s="16">
        <v>0</v>
      </c>
      <c r="G10" s="10">
        <f>12</f>
        <v>12</v>
      </c>
      <c r="H10" s="10">
        <f>48</f>
        <v>48</v>
      </c>
      <c r="I10" s="10">
        <f t="shared" ref="I10:I13" ca="1" si="1">SUM(F10:H10)</f>
        <v>60</v>
      </c>
      <c r="J10" s="10">
        <f t="shared" ref="J10:J13" ca="1" si="2">I10+E10</f>
        <v>28748</v>
      </c>
    </row>
    <row r="11" spans="1:10" x14ac:dyDescent="0.25">
      <c r="A11" s="9" t="s">
        <v>112</v>
      </c>
      <c r="B11" s="9" t="s">
        <v>98</v>
      </c>
      <c r="C11" s="10">
        <f>22</f>
        <v>22</v>
      </c>
      <c r="D11" s="10">
        <f>4992+156+150</f>
        <v>5298</v>
      </c>
      <c r="E11" s="14">
        <f t="shared" ca="1" si="0"/>
        <v>5320</v>
      </c>
      <c r="F11" s="16">
        <f>1</f>
        <v>1</v>
      </c>
      <c r="G11" s="10">
        <f>83</f>
        <v>83</v>
      </c>
      <c r="H11" s="10">
        <f>6</f>
        <v>6</v>
      </c>
      <c r="I11" s="10">
        <f t="shared" ca="1" si="1"/>
        <v>90</v>
      </c>
      <c r="J11" s="10">
        <f t="shared" ca="1" si="2"/>
        <v>5410</v>
      </c>
    </row>
    <row r="12" spans="1:10" x14ac:dyDescent="0.25">
      <c r="A12" s="9" t="s">
        <v>111</v>
      </c>
      <c r="B12" s="9" t="s">
        <v>102</v>
      </c>
      <c r="C12" s="10">
        <v>0</v>
      </c>
      <c r="D12" s="10">
        <f>433</f>
        <v>433</v>
      </c>
      <c r="E12" s="14">
        <f t="shared" ca="1" si="0"/>
        <v>433</v>
      </c>
      <c r="F12" s="16">
        <v>0</v>
      </c>
      <c r="G12" s="10">
        <v>0</v>
      </c>
      <c r="H12" s="10">
        <v>0</v>
      </c>
      <c r="I12" s="10">
        <f t="shared" ca="1" si="1"/>
        <v>0</v>
      </c>
      <c r="J12" s="10">
        <f t="shared" ca="1" si="2"/>
        <v>433</v>
      </c>
    </row>
    <row r="13" spans="1:10" x14ac:dyDescent="0.25">
      <c r="A13" s="9" t="s">
        <v>70</v>
      </c>
      <c r="B13" s="9" t="s">
        <v>101</v>
      </c>
      <c r="C13" s="10">
        <f>422</f>
        <v>422</v>
      </c>
      <c r="D13" s="10">
        <f>5812</f>
        <v>5812</v>
      </c>
      <c r="E13" s="14">
        <f t="shared" ca="1" si="0"/>
        <v>6234</v>
      </c>
      <c r="F13" s="16">
        <v>0</v>
      </c>
      <c r="G13" s="10">
        <f>179+1</f>
        <v>180</v>
      </c>
      <c r="H13" s="10">
        <f>139</f>
        <v>139</v>
      </c>
      <c r="I13" s="10">
        <f t="shared" ca="1" si="1"/>
        <v>319</v>
      </c>
      <c r="J13" s="10">
        <f t="shared" ca="1" si="2"/>
        <v>6553</v>
      </c>
    </row>
    <row r="14" spans="1:10" ht="15.75" thickBot="1" x14ac:dyDescent="0.3">
      <c r="A14" s="11" t="s">
        <v>71</v>
      </c>
      <c r="B14" s="11"/>
      <c r="C14" s="12">
        <f ca="1">SUM(C9:C13)</f>
        <v>3040</v>
      </c>
      <c r="D14" s="12">
        <f t="shared" ref="D14:J14" ca="1" si="3">SUM(D9:D13)</f>
        <v>101616</v>
      </c>
      <c r="E14" s="15">
        <f t="shared" ca="1" si="3"/>
        <v>104656</v>
      </c>
      <c r="F14" s="17">
        <f t="shared" ca="1" si="3"/>
        <v>8</v>
      </c>
      <c r="G14" s="12">
        <f t="shared" ca="1" si="3"/>
        <v>6393</v>
      </c>
      <c r="H14" s="12">
        <f t="shared" ca="1" si="3"/>
        <v>441</v>
      </c>
      <c r="I14" s="12">
        <f t="shared" ca="1" si="3"/>
        <v>6842</v>
      </c>
      <c r="J14" s="12">
        <f t="shared" ca="1" si="3"/>
        <v>111498</v>
      </c>
    </row>
    <row r="15" spans="1:10" ht="15.75" thickTop="1" x14ac:dyDescent="0.25">
      <c r="C15" s="24"/>
      <c r="D15" s="24"/>
      <c r="E15" s="24"/>
      <c r="F15" s="24"/>
      <c r="G15" s="24"/>
      <c r="H15" s="24"/>
      <c r="I15" s="24"/>
      <c r="J15" s="24"/>
    </row>
    <row r="16" spans="1:10" ht="8.25" customHeight="1" x14ac:dyDescent="0.25"/>
    <row r="17" spans="1:2" x14ac:dyDescent="0.25">
      <c r="A17" s="35" t="s">
        <v>120</v>
      </c>
      <c r="B17" s="34"/>
    </row>
    <row r="48" ht="6.75" customHeight="1" x14ac:dyDescent="0.25"/>
    <row r="69" ht="27.75" customHeight="1" x14ac:dyDescent="0.25"/>
    <row r="83" ht="23.25" customHeight="1" x14ac:dyDescent="0.25"/>
    <row r="88" ht="15" customHeight="1" x14ac:dyDescent="0.25"/>
    <row r="89" ht="32.25" customHeight="1" x14ac:dyDescent="0.25"/>
    <row r="100" ht="15" customHeight="1" x14ac:dyDescent="0.25"/>
  </sheetData>
  <mergeCells count="1">
    <mergeCell ref="A6:H6"/>
  </mergeCells>
  <pageMargins left="0.7" right="0.45" top="0.75" bottom="0.5" header="0.3" footer="0.3"/>
  <pageSetup scale="65" orientation="portrait" cellComments="asDisplayed" verticalDpi="597" r:id="rId1"/>
  <headerFooter>
    <oddFooter>&amp;L&amp;8&amp;Z&amp;F</oddFooter>
  </headerFooter>
  <rowBreaks count="1" manualBreakCount="1">
    <brk id="48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rgb="FFE8FEFD"/>
  </sheetPr>
  <dimension ref="A1:G169"/>
  <sheetViews>
    <sheetView zoomScale="130" zoomScaleNormal="130" workbookViewId="0">
      <pane xSplit="1" ySplit="4" topLeftCell="B92" activePane="bottomRight" state="frozen"/>
      <selection pane="topRight" activeCell="B1" sqref="B1"/>
      <selection pane="bottomLeft" activeCell="A5" sqref="A5"/>
      <selection pane="bottomRight" activeCell="B89" sqref="B89"/>
    </sheetView>
  </sheetViews>
  <sheetFormatPr defaultRowHeight="15" x14ac:dyDescent="0.25"/>
  <cols>
    <col min="1" max="1" width="49" style="2" customWidth="1"/>
    <col min="2" max="2" width="11.85546875" style="18" customWidth="1"/>
    <col min="3" max="5" width="11.5703125" style="23" customWidth="1"/>
    <col min="6" max="6" width="11.5703125" style="18" customWidth="1"/>
    <col min="7" max="7" width="11.5703125" style="23" customWidth="1"/>
    <col min="8" max="8" width="9.42578125" customWidth="1"/>
    <col min="9" max="13" width="9" customWidth="1"/>
    <col min="14" max="14" width="7.7109375" customWidth="1"/>
  </cols>
  <sheetData>
    <row r="1" spans="1:7" ht="18.75" x14ac:dyDescent="0.3">
      <c r="A1" s="22" t="s">
        <v>116</v>
      </c>
    </row>
    <row r="2" spans="1:7" ht="24" customHeight="1" thickBot="1" x14ac:dyDescent="0.3">
      <c r="A2" s="26" t="s">
        <v>87</v>
      </c>
    </row>
    <row r="3" spans="1:7" ht="24.75" customHeight="1" thickTop="1" thickBot="1" x14ac:dyDescent="0.3">
      <c r="A3" s="27"/>
      <c r="B3" s="54" t="s">
        <v>117</v>
      </c>
      <c r="C3" s="55"/>
      <c r="D3" s="55"/>
      <c r="E3" s="55"/>
      <c r="F3" s="55"/>
      <c r="G3" s="56"/>
    </row>
    <row r="4" spans="1:7" ht="21" customHeight="1" thickBot="1" x14ac:dyDescent="0.3">
      <c r="A4" s="28" t="s">
        <v>83</v>
      </c>
      <c r="B4" s="37" t="s">
        <v>84</v>
      </c>
      <c r="C4" s="38" t="s">
        <v>85</v>
      </c>
      <c r="D4" s="38" t="s">
        <v>92</v>
      </c>
      <c r="E4" s="38" t="s">
        <v>93</v>
      </c>
      <c r="F4" s="38" t="s">
        <v>86</v>
      </c>
      <c r="G4" s="39" t="s">
        <v>82</v>
      </c>
    </row>
    <row r="5" spans="1:7" x14ac:dyDescent="0.25">
      <c r="A5" s="29" t="s">
        <v>36</v>
      </c>
      <c r="B5" s="40">
        <f>2</f>
        <v>2</v>
      </c>
      <c r="C5" s="41" t="s">
        <v>69</v>
      </c>
      <c r="D5" s="41" t="s">
        <v>69</v>
      </c>
      <c r="E5" s="41" t="s">
        <v>69</v>
      </c>
      <c r="F5" s="42">
        <f>2</f>
        <v>2</v>
      </c>
      <c r="G5" s="43">
        <f>SUM(B5:F5)</f>
        <v>4</v>
      </c>
    </row>
    <row r="6" spans="1:7" x14ac:dyDescent="0.25">
      <c r="A6" s="30" t="s">
        <v>35</v>
      </c>
      <c r="B6" s="44">
        <f>11</f>
        <v>11</v>
      </c>
      <c r="C6" s="41" t="s">
        <v>69</v>
      </c>
      <c r="D6" s="41" t="s">
        <v>69</v>
      </c>
      <c r="E6" s="41" t="s">
        <v>69</v>
      </c>
      <c r="F6" s="42">
        <f>10</f>
        <v>10</v>
      </c>
      <c r="G6" s="43">
        <f t="shared" ref="G6:G69" si="0">SUM(B6:F6)</f>
        <v>21</v>
      </c>
    </row>
    <row r="7" spans="1:7" x14ac:dyDescent="0.25">
      <c r="A7" s="30" t="s">
        <v>20</v>
      </c>
      <c r="B7" s="44">
        <f>60</f>
        <v>60</v>
      </c>
      <c r="C7" s="41" t="s">
        <v>69</v>
      </c>
      <c r="D7" s="41" t="s">
        <v>69</v>
      </c>
      <c r="E7" s="41" t="s">
        <v>69</v>
      </c>
      <c r="F7" s="42">
        <v>99</v>
      </c>
      <c r="G7" s="43">
        <f t="shared" si="0"/>
        <v>159</v>
      </c>
    </row>
    <row r="8" spans="1:7" x14ac:dyDescent="0.25">
      <c r="A8" s="30" t="s">
        <v>72</v>
      </c>
      <c r="B8" s="44">
        <f>3174+22</f>
        <v>3196</v>
      </c>
      <c r="C8" s="41">
        <f>91+1</f>
        <v>92</v>
      </c>
      <c r="D8" s="41">
        <f>20</f>
        <v>20</v>
      </c>
      <c r="E8" s="41" t="s">
        <v>69</v>
      </c>
      <c r="F8" s="42">
        <v>44</v>
      </c>
      <c r="G8" s="43">
        <f t="shared" si="0"/>
        <v>3352</v>
      </c>
    </row>
    <row r="9" spans="1:7" x14ac:dyDescent="0.25">
      <c r="A9" s="30" t="s">
        <v>1</v>
      </c>
      <c r="B9" s="44">
        <f>5</f>
        <v>5</v>
      </c>
      <c r="C9" s="41" t="s">
        <v>69</v>
      </c>
      <c r="D9" s="41" t="s">
        <v>69</v>
      </c>
      <c r="E9" s="41" t="s">
        <v>69</v>
      </c>
      <c r="F9" s="42" t="s">
        <v>69</v>
      </c>
      <c r="G9" s="43">
        <f t="shared" si="0"/>
        <v>5</v>
      </c>
    </row>
    <row r="10" spans="1:7" x14ac:dyDescent="0.25">
      <c r="A10" s="30" t="s">
        <v>37</v>
      </c>
      <c r="B10" s="44" t="s">
        <v>69</v>
      </c>
      <c r="C10" s="41" t="s">
        <v>69</v>
      </c>
      <c r="D10" s="41" t="s">
        <v>69</v>
      </c>
      <c r="E10" s="41" t="s">
        <v>69</v>
      </c>
      <c r="F10" s="42">
        <f>2</f>
        <v>2</v>
      </c>
      <c r="G10" s="43">
        <f t="shared" si="0"/>
        <v>2</v>
      </c>
    </row>
    <row r="11" spans="1:7" x14ac:dyDescent="0.25">
      <c r="A11" s="30" t="s">
        <v>91</v>
      </c>
      <c r="B11" s="44">
        <f>2</f>
        <v>2</v>
      </c>
      <c r="C11" s="41" t="s">
        <v>69</v>
      </c>
      <c r="D11" s="41" t="s">
        <v>69</v>
      </c>
      <c r="E11" s="41" t="s">
        <v>69</v>
      </c>
      <c r="F11" s="42" t="s">
        <v>69</v>
      </c>
      <c r="G11" s="43">
        <f t="shared" si="0"/>
        <v>2</v>
      </c>
    </row>
    <row r="12" spans="1:7" x14ac:dyDescent="0.25">
      <c r="A12" s="30" t="s">
        <v>43</v>
      </c>
      <c r="B12" s="44">
        <f>1</f>
        <v>1</v>
      </c>
      <c r="C12" s="41" t="s">
        <v>69</v>
      </c>
      <c r="D12" s="41" t="s">
        <v>69</v>
      </c>
      <c r="E12" s="41" t="s">
        <v>69</v>
      </c>
      <c r="F12" s="42" t="s">
        <v>69</v>
      </c>
      <c r="G12" s="43">
        <f t="shared" si="0"/>
        <v>1</v>
      </c>
    </row>
    <row r="13" spans="1:7" x14ac:dyDescent="0.25">
      <c r="A13" s="30" t="s">
        <v>45</v>
      </c>
      <c r="B13" s="44">
        <f>1</f>
        <v>1</v>
      </c>
      <c r="C13" s="41" t="s">
        <v>69</v>
      </c>
      <c r="D13" s="41" t="s">
        <v>69</v>
      </c>
      <c r="E13" s="41" t="s">
        <v>69</v>
      </c>
      <c r="F13" s="42" t="s">
        <v>69</v>
      </c>
      <c r="G13" s="43">
        <f t="shared" si="0"/>
        <v>1</v>
      </c>
    </row>
    <row r="14" spans="1:7" x14ac:dyDescent="0.25">
      <c r="A14" s="30" t="s">
        <v>46</v>
      </c>
      <c r="B14" s="44">
        <f>4</f>
        <v>4</v>
      </c>
      <c r="C14" s="41" t="s">
        <v>69</v>
      </c>
      <c r="D14" s="41" t="s">
        <v>69</v>
      </c>
      <c r="E14" s="41" t="s">
        <v>69</v>
      </c>
      <c r="F14" s="42">
        <v>2</v>
      </c>
      <c r="G14" s="43">
        <f t="shared" si="0"/>
        <v>6</v>
      </c>
    </row>
    <row r="15" spans="1:7" x14ac:dyDescent="0.25">
      <c r="A15" s="30" t="s">
        <v>16</v>
      </c>
      <c r="B15" s="44">
        <v>155</v>
      </c>
      <c r="C15" s="41">
        <f>4</f>
        <v>4</v>
      </c>
      <c r="D15" s="41" t="s">
        <v>69</v>
      </c>
      <c r="E15" s="41" t="s">
        <v>69</v>
      </c>
      <c r="F15" s="42">
        <f>28</f>
        <v>28</v>
      </c>
      <c r="G15" s="43">
        <f t="shared" si="0"/>
        <v>187</v>
      </c>
    </row>
    <row r="16" spans="1:7" x14ac:dyDescent="0.25">
      <c r="A16" s="30" t="s">
        <v>17</v>
      </c>
      <c r="B16" s="44">
        <v>0</v>
      </c>
      <c r="C16" s="41">
        <f>1</f>
        <v>1</v>
      </c>
      <c r="D16" s="41" t="s">
        <v>69</v>
      </c>
      <c r="E16" s="41" t="s">
        <v>69</v>
      </c>
      <c r="F16" s="42" t="s">
        <v>69</v>
      </c>
      <c r="G16" s="43">
        <f t="shared" si="0"/>
        <v>1</v>
      </c>
    </row>
    <row r="17" spans="1:7" x14ac:dyDescent="0.25">
      <c r="A17" s="30" t="s">
        <v>53</v>
      </c>
      <c r="B17" s="44">
        <f>162</f>
        <v>162</v>
      </c>
      <c r="C17" s="41" t="s">
        <v>69</v>
      </c>
      <c r="D17" s="41" t="s">
        <v>69</v>
      </c>
      <c r="E17" s="41" t="s">
        <v>69</v>
      </c>
      <c r="F17" s="42">
        <f>1</f>
        <v>1</v>
      </c>
      <c r="G17" s="43">
        <f t="shared" si="0"/>
        <v>163</v>
      </c>
    </row>
    <row r="18" spans="1:7" x14ac:dyDescent="0.25">
      <c r="A18" s="30" t="s">
        <v>81</v>
      </c>
      <c r="B18" s="44">
        <f>5</f>
        <v>5</v>
      </c>
      <c r="C18" s="41" t="s">
        <v>69</v>
      </c>
      <c r="D18" s="41" t="s">
        <v>69</v>
      </c>
      <c r="E18" s="41" t="s">
        <v>69</v>
      </c>
      <c r="F18" s="42" t="s">
        <v>69</v>
      </c>
      <c r="G18" s="43">
        <f t="shared" si="0"/>
        <v>5</v>
      </c>
    </row>
    <row r="19" spans="1:7" x14ac:dyDescent="0.25">
      <c r="A19" s="30" t="s">
        <v>50</v>
      </c>
      <c r="B19" s="44">
        <f>1769</f>
        <v>1769</v>
      </c>
      <c r="C19" s="41" t="s">
        <v>69</v>
      </c>
      <c r="D19" s="41">
        <f>8</f>
        <v>8</v>
      </c>
      <c r="E19" s="41" t="s">
        <v>69</v>
      </c>
      <c r="F19" s="42">
        <v>35</v>
      </c>
      <c r="G19" s="43">
        <f t="shared" si="0"/>
        <v>1812</v>
      </c>
    </row>
    <row r="20" spans="1:7" x14ac:dyDescent="0.25">
      <c r="A20" s="30" t="s">
        <v>80</v>
      </c>
      <c r="B20" s="44">
        <f>1</f>
        <v>1</v>
      </c>
      <c r="C20" s="41" t="s">
        <v>69</v>
      </c>
      <c r="D20" s="41">
        <f>1</f>
        <v>1</v>
      </c>
      <c r="E20" s="41" t="s">
        <v>69</v>
      </c>
      <c r="F20" s="42" t="s">
        <v>69</v>
      </c>
      <c r="G20" s="43">
        <f t="shared" si="0"/>
        <v>2</v>
      </c>
    </row>
    <row r="21" spans="1:7" x14ac:dyDescent="0.25">
      <c r="A21" s="30" t="s">
        <v>49</v>
      </c>
      <c r="B21" s="44">
        <v>189</v>
      </c>
      <c r="C21" s="41" t="s">
        <v>69</v>
      </c>
      <c r="D21" s="41" t="s">
        <v>69</v>
      </c>
      <c r="E21" s="41" t="s">
        <v>69</v>
      </c>
      <c r="F21" s="42">
        <v>51</v>
      </c>
      <c r="G21" s="43">
        <f t="shared" si="0"/>
        <v>240</v>
      </c>
    </row>
    <row r="22" spans="1:7" x14ac:dyDescent="0.25">
      <c r="A22" s="30" t="s">
        <v>60</v>
      </c>
      <c r="B22" s="44">
        <f>4</f>
        <v>4</v>
      </c>
      <c r="C22" s="41" t="s">
        <v>69</v>
      </c>
      <c r="D22" s="41" t="s">
        <v>69</v>
      </c>
      <c r="E22" s="41" t="s">
        <v>69</v>
      </c>
      <c r="F22" s="42" t="s">
        <v>69</v>
      </c>
      <c r="G22" s="43">
        <f t="shared" si="0"/>
        <v>4</v>
      </c>
    </row>
    <row r="23" spans="1:7" x14ac:dyDescent="0.25">
      <c r="A23" s="30" t="s">
        <v>59</v>
      </c>
      <c r="B23" s="44">
        <f>2</f>
        <v>2</v>
      </c>
      <c r="C23" s="41" t="s">
        <v>69</v>
      </c>
      <c r="D23" s="41" t="s">
        <v>69</v>
      </c>
      <c r="E23" s="41" t="s">
        <v>69</v>
      </c>
      <c r="F23" s="42" t="s">
        <v>69</v>
      </c>
      <c r="G23" s="43">
        <f t="shared" si="0"/>
        <v>2</v>
      </c>
    </row>
    <row r="24" spans="1:7" x14ac:dyDescent="0.25">
      <c r="A24" s="30" t="s">
        <v>63</v>
      </c>
      <c r="B24" s="44">
        <f>2</f>
        <v>2</v>
      </c>
      <c r="C24" s="41" t="s">
        <v>69</v>
      </c>
      <c r="D24" s="41" t="s">
        <v>69</v>
      </c>
      <c r="E24" s="41" t="s">
        <v>69</v>
      </c>
      <c r="F24" s="42">
        <f>1</f>
        <v>1</v>
      </c>
      <c r="G24" s="43">
        <f t="shared" si="0"/>
        <v>3</v>
      </c>
    </row>
    <row r="25" spans="1:7" x14ac:dyDescent="0.25">
      <c r="A25" s="30" t="s">
        <v>113</v>
      </c>
      <c r="B25" s="44">
        <v>2</v>
      </c>
      <c r="C25" s="41" t="s">
        <v>69</v>
      </c>
      <c r="D25" s="41" t="s">
        <v>69</v>
      </c>
      <c r="E25" s="41" t="s">
        <v>69</v>
      </c>
      <c r="F25" s="42"/>
      <c r="G25" s="43">
        <f t="shared" si="0"/>
        <v>2</v>
      </c>
    </row>
    <row r="26" spans="1:7" x14ac:dyDescent="0.25">
      <c r="A26" s="30" t="s">
        <v>58</v>
      </c>
      <c r="B26" s="44" t="s">
        <v>69</v>
      </c>
      <c r="C26" s="41" t="s">
        <v>69</v>
      </c>
      <c r="D26" s="41" t="s">
        <v>69</v>
      </c>
      <c r="E26" s="41" t="s">
        <v>69</v>
      </c>
      <c r="F26" s="42">
        <f>2</f>
        <v>2</v>
      </c>
      <c r="G26" s="43">
        <f t="shared" si="0"/>
        <v>2</v>
      </c>
    </row>
    <row r="27" spans="1:7" x14ac:dyDescent="0.25">
      <c r="A27" s="30" t="s">
        <v>61</v>
      </c>
      <c r="B27" s="44">
        <v>21</v>
      </c>
      <c r="C27" s="41" t="s">
        <v>69</v>
      </c>
      <c r="D27" s="41" t="s">
        <v>69</v>
      </c>
      <c r="E27" s="41" t="s">
        <v>69</v>
      </c>
      <c r="F27" s="42" t="s">
        <v>69</v>
      </c>
      <c r="G27" s="43">
        <f t="shared" si="0"/>
        <v>21</v>
      </c>
    </row>
    <row r="28" spans="1:7" x14ac:dyDescent="0.25">
      <c r="A28" s="30" t="s">
        <v>114</v>
      </c>
      <c r="B28" s="44">
        <f>1</f>
        <v>1</v>
      </c>
      <c r="C28" s="41" t="s">
        <v>69</v>
      </c>
      <c r="D28" s="41" t="s">
        <v>69</v>
      </c>
      <c r="E28" s="41" t="s">
        <v>69</v>
      </c>
      <c r="F28" s="42" t="s">
        <v>69</v>
      </c>
      <c r="G28" s="43">
        <f t="shared" si="0"/>
        <v>1</v>
      </c>
    </row>
    <row r="29" spans="1:7" x14ac:dyDescent="0.25">
      <c r="A29" s="30" t="s">
        <v>96</v>
      </c>
      <c r="B29" s="44" t="s">
        <v>69</v>
      </c>
      <c r="C29" s="41" t="s">
        <v>69</v>
      </c>
      <c r="D29" s="41">
        <f>16</f>
        <v>16</v>
      </c>
      <c r="E29" s="41" t="s">
        <v>69</v>
      </c>
      <c r="F29" s="42" t="s">
        <v>69</v>
      </c>
      <c r="G29" s="43">
        <f t="shared" si="0"/>
        <v>16</v>
      </c>
    </row>
    <row r="30" spans="1:7" x14ac:dyDescent="0.25">
      <c r="A30" s="30" t="s">
        <v>29</v>
      </c>
      <c r="B30" s="44">
        <f>9</f>
        <v>9</v>
      </c>
      <c r="C30" s="41" t="s">
        <v>69</v>
      </c>
      <c r="D30" s="41" t="s">
        <v>69</v>
      </c>
      <c r="E30" s="41" t="s">
        <v>69</v>
      </c>
      <c r="F30" s="42" t="s">
        <v>69</v>
      </c>
      <c r="G30" s="43">
        <f t="shared" si="0"/>
        <v>9</v>
      </c>
    </row>
    <row r="31" spans="1:7" x14ac:dyDescent="0.25">
      <c r="A31" s="30" t="s">
        <v>110</v>
      </c>
      <c r="B31" s="44" t="s">
        <v>69</v>
      </c>
      <c r="C31" s="41" t="s">
        <v>69</v>
      </c>
      <c r="D31" s="41" t="s">
        <v>69</v>
      </c>
      <c r="E31" s="41" t="s">
        <v>69</v>
      </c>
      <c r="F31" s="42">
        <f>1</f>
        <v>1</v>
      </c>
      <c r="G31" s="43">
        <f t="shared" si="0"/>
        <v>1</v>
      </c>
    </row>
    <row r="32" spans="1:7" x14ac:dyDescent="0.25">
      <c r="A32" s="30" t="s">
        <v>2</v>
      </c>
      <c r="B32" s="44">
        <v>9</v>
      </c>
      <c r="C32" s="41" t="s">
        <v>69</v>
      </c>
      <c r="D32" s="41" t="s">
        <v>69</v>
      </c>
      <c r="E32" s="41" t="s">
        <v>69</v>
      </c>
      <c r="F32" s="42">
        <v>54</v>
      </c>
      <c r="G32" s="43">
        <f t="shared" si="0"/>
        <v>63</v>
      </c>
    </row>
    <row r="33" spans="1:7" x14ac:dyDescent="0.25">
      <c r="A33" s="30" t="s">
        <v>28</v>
      </c>
      <c r="B33" s="44">
        <v>4</v>
      </c>
      <c r="C33" s="42" t="s">
        <v>69</v>
      </c>
      <c r="D33" s="42" t="s">
        <v>69</v>
      </c>
      <c r="E33" s="41" t="s">
        <v>69</v>
      </c>
      <c r="F33" s="42">
        <v>4</v>
      </c>
      <c r="G33" s="43">
        <f t="shared" si="0"/>
        <v>8</v>
      </c>
    </row>
    <row r="34" spans="1:7" x14ac:dyDescent="0.25">
      <c r="A34" s="30" t="s">
        <v>54</v>
      </c>
      <c r="B34" s="44">
        <f>1030</f>
        <v>1030</v>
      </c>
      <c r="C34" s="42">
        <f>1953</f>
        <v>1953</v>
      </c>
      <c r="D34" s="42">
        <f>2187</f>
        <v>2187</v>
      </c>
      <c r="E34" s="41" t="s">
        <v>69</v>
      </c>
      <c r="F34" s="42">
        <v>168</v>
      </c>
      <c r="G34" s="43">
        <f t="shared" si="0"/>
        <v>5338</v>
      </c>
    </row>
    <row r="35" spans="1:7" x14ac:dyDescent="0.25">
      <c r="A35" s="30" t="s">
        <v>39</v>
      </c>
      <c r="B35" s="44">
        <v>4</v>
      </c>
      <c r="C35" s="42" t="s">
        <v>69</v>
      </c>
      <c r="D35" s="42" t="s">
        <v>69</v>
      </c>
      <c r="E35" s="41" t="s">
        <v>69</v>
      </c>
      <c r="F35" s="42" t="s">
        <v>69</v>
      </c>
      <c r="G35" s="43">
        <f t="shared" si="0"/>
        <v>4</v>
      </c>
    </row>
    <row r="36" spans="1:7" x14ac:dyDescent="0.25">
      <c r="A36" s="30" t="s">
        <v>79</v>
      </c>
      <c r="B36" s="44">
        <v>396</v>
      </c>
      <c r="C36" s="41">
        <f>12</f>
        <v>12</v>
      </c>
      <c r="D36" s="41">
        <f>33</f>
        <v>33</v>
      </c>
      <c r="E36" s="41" t="s">
        <v>69</v>
      </c>
      <c r="F36" s="41">
        <f>36</f>
        <v>36</v>
      </c>
      <c r="G36" s="43">
        <f t="shared" si="0"/>
        <v>477</v>
      </c>
    </row>
    <row r="37" spans="1:7" x14ac:dyDescent="0.25">
      <c r="A37" s="30" t="s">
        <v>13</v>
      </c>
      <c r="B37" s="44">
        <f>1541</f>
        <v>1541</v>
      </c>
      <c r="C37" s="42">
        <f>758</f>
        <v>758</v>
      </c>
      <c r="D37" s="41" t="s">
        <v>69</v>
      </c>
      <c r="E37" s="41" t="s">
        <v>69</v>
      </c>
      <c r="F37" s="41">
        <f>203</f>
        <v>203</v>
      </c>
      <c r="G37" s="43">
        <f t="shared" si="0"/>
        <v>2502</v>
      </c>
    </row>
    <row r="38" spans="1:7" x14ac:dyDescent="0.25">
      <c r="A38" s="30" t="s">
        <v>15</v>
      </c>
      <c r="B38" s="44">
        <f>171</f>
        <v>171</v>
      </c>
      <c r="C38" s="42">
        <f>59</f>
        <v>59</v>
      </c>
      <c r="D38" s="41" t="s">
        <v>69</v>
      </c>
      <c r="E38" s="41" t="s">
        <v>69</v>
      </c>
      <c r="F38" s="42">
        <f>17</f>
        <v>17</v>
      </c>
      <c r="G38" s="43">
        <f t="shared" si="0"/>
        <v>247</v>
      </c>
    </row>
    <row r="39" spans="1:7" x14ac:dyDescent="0.25">
      <c r="A39" s="30" t="s">
        <v>14</v>
      </c>
      <c r="B39" s="44">
        <f>4</f>
        <v>4</v>
      </c>
      <c r="C39" s="41" t="s">
        <v>69</v>
      </c>
      <c r="D39" s="41" t="s">
        <v>69</v>
      </c>
      <c r="E39" s="41" t="s">
        <v>69</v>
      </c>
      <c r="F39" s="42" t="s">
        <v>69</v>
      </c>
      <c r="G39" s="43">
        <f t="shared" si="0"/>
        <v>4</v>
      </c>
    </row>
    <row r="40" spans="1:7" x14ac:dyDescent="0.25">
      <c r="A40" s="30" t="s">
        <v>75</v>
      </c>
      <c r="B40" s="44">
        <f>10</f>
        <v>10</v>
      </c>
      <c r="C40" s="41" t="s">
        <v>69</v>
      </c>
      <c r="D40" s="41" t="s">
        <v>69</v>
      </c>
      <c r="E40" s="41" t="s">
        <v>69</v>
      </c>
      <c r="F40" s="41">
        <f>1</f>
        <v>1</v>
      </c>
      <c r="G40" s="43">
        <f t="shared" si="0"/>
        <v>11</v>
      </c>
    </row>
    <row r="41" spans="1:7" x14ac:dyDescent="0.25">
      <c r="A41" s="30" t="s">
        <v>55</v>
      </c>
      <c r="B41" s="44">
        <v>41</v>
      </c>
      <c r="C41" s="42">
        <f>9435</f>
        <v>9435</v>
      </c>
      <c r="D41" s="41" t="s">
        <v>69</v>
      </c>
      <c r="E41" s="41" t="s">
        <v>69</v>
      </c>
      <c r="F41" s="42">
        <f>2217</f>
        <v>2217</v>
      </c>
      <c r="G41" s="43">
        <f t="shared" si="0"/>
        <v>11693</v>
      </c>
    </row>
    <row r="42" spans="1:7" x14ac:dyDescent="0.25">
      <c r="A42" s="30" t="s">
        <v>22</v>
      </c>
      <c r="B42" s="44">
        <f>4</f>
        <v>4</v>
      </c>
      <c r="C42" s="41" t="s">
        <v>69</v>
      </c>
      <c r="D42" s="41" t="s">
        <v>69</v>
      </c>
      <c r="E42" s="41" t="s">
        <v>69</v>
      </c>
      <c r="F42" s="42" t="s">
        <v>69</v>
      </c>
      <c r="G42" s="43">
        <f t="shared" si="0"/>
        <v>4</v>
      </c>
    </row>
    <row r="43" spans="1:7" x14ac:dyDescent="0.25">
      <c r="A43" s="30" t="s">
        <v>19</v>
      </c>
      <c r="B43" s="44">
        <f>69</f>
        <v>69</v>
      </c>
      <c r="C43" s="41" t="s">
        <v>69</v>
      </c>
      <c r="D43" s="41" t="s">
        <v>69</v>
      </c>
      <c r="E43" s="41" t="s">
        <v>69</v>
      </c>
      <c r="F43" s="42">
        <v>1</v>
      </c>
      <c r="G43" s="43">
        <f t="shared" si="0"/>
        <v>70</v>
      </c>
    </row>
    <row r="44" spans="1:7" x14ac:dyDescent="0.25">
      <c r="A44" s="30" t="s">
        <v>40</v>
      </c>
      <c r="B44" s="44">
        <f>2</f>
        <v>2</v>
      </c>
      <c r="C44" s="41" t="s">
        <v>69</v>
      </c>
      <c r="D44" s="41" t="s">
        <v>69</v>
      </c>
      <c r="E44" s="41" t="s">
        <v>69</v>
      </c>
      <c r="F44" s="42" t="s">
        <v>69</v>
      </c>
      <c r="G44" s="43">
        <f t="shared" si="0"/>
        <v>2</v>
      </c>
    </row>
    <row r="45" spans="1:7" x14ac:dyDescent="0.25">
      <c r="A45" s="30" t="s">
        <v>41</v>
      </c>
      <c r="B45" s="44">
        <f>3</f>
        <v>3</v>
      </c>
      <c r="C45" s="41" t="s">
        <v>69</v>
      </c>
      <c r="D45" s="41" t="s">
        <v>69</v>
      </c>
      <c r="E45" s="41" t="s">
        <v>69</v>
      </c>
      <c r="F45" s="42" t="s">
        <v>69</v>
      </c>
      <c r="G45" s="43">
        <f t="shared" si="0"/>
        <v>3</v>
      </c>
    </row>
    <row r="46" spans="1:7" x14ac:dyDescent="0.25">
      <c r="A46" s="30" t="s">
        <v>38</v>
      </c>
      <c r="B46" s="44">
        <f>1</f>
        <v>1</v>
      </c>
      <c r="C46" s="41" t="s">
        <v>69</v>
      </c>
      <c r="D46" s="41" t="s">
        <v>69</v>
      </c>
      <c r="E46" s="41" t="s">
        <v>69</v>
      </c>
      <c r="F46" s="42" t="s">
        <v>69</v>
      </c>
      <c r="G46" s="43">
        <f t="shared" si="0"/>
        <v>1</v>
      </c>
    </row>
    <row r="47" spans="1:7" x14ac:dyDescent="0.25">
      <c r="A47" s="30" t="s">
        <v>51</v>
      </c>
      <c r="B47" s="44">
        <v>7</v>
      </c>
      <c r="C47" s="41">
        <f>1</f>
        <v>1</v>
      </c>
      <c r="D47" s="41">
        <f>8</f>
        <v>8</v>
      </c>
      <c r="E47" s="41" t="s">
        <v>69</v>
      </c>
      <c r="F47" s="42">
        <f>24</f>
        <v>24</v>
      </c>
      <c r="G47" s="43">
        <f t="shared" si="0"/>
        <v>40</v>
      </c>
    </row>
    <row r="48" spans="1:7" x14ac:dyDescent="0.25">
      <c r="A48" s="30" t="s">
        <v>76</v>
      </c>
      <c r="B48" s="44">
        <f>248</f>
        <v>248</v>
      </c>
      <c r="C48" s="41">
        <f>48</f>
        <v>48</v>
      </c>
      <c r="D48" s="41">
        <f>6</f>
        <v>6</v>
      </c>
      <c r="E48" s="41" t="s">
        <v>69</v>
      </c>
      <c r="F48" s="42">
        <f>139</f>
        <v>139</v>
      </c>
      <c r="G48" s="43">
        <f t="shared" si="0"/>
        <v>441</v>
      </c>
    </row>
    <row r="49" spans="1:7" x14ac:dyDescent="0.25">
      <c r="A49" s="30" t="s">
        <v>52</v>
      </c>
      <c r="B49" s="44">
        <f>2</f>
        <v>2</v>
      </c>
      <c r="C49" s="41">
        <f>1</f>
        <v>1</v>
      </c>
      <c r="D49" s="41">
        <f>6</f>
        <v>6</v>
      </c>
      <c r="E49" s="41" t="s">
        <v>69</v>
      </c>
      <c r="F49" s="42">
        <f>23</f>
        <v>23</v>
      </c>
      <c r="G49" s="43">
        <f t="shared" si="0"/>
        <v>32</v>
      </c>
    </row>
    <row r="50" spans="1:7" x14ac:dyDescent="0.25">
      <c r="A50" s="30" t="s">
        <v>89</v>
      </c>
      <c r="B50" s="44">
        <f>2</f>
        <v>2</v>
      </c>
      <c r="C50" s="41" t="s">
        <v>69</v>
      </c>
      <c r="D50" s="41" t="s">
        <v>69</v>
      </c>
      <c r="E50" s="41" t="s">
        <v>69</v>
      </c>
      <c r="F50" s="42">
        <f>5</f>
        <v>5</v>
      </c>
      <c r="G50" s="43">
        <f t="shared" si="0"/>
        <v>7</v>
      </c>
    </row>
    <row r="51" spans="1:7" x14ac:dyDescent="0.25">
      <c r="A51" s="30" t="s">
        <v>7</v>
      </c>
      <c r="B51" s="44">
        <f>7</f>
        <v>7</v>
      </c>
      <c r="C51" s="41" t="s">
        <v>69</v>
      </c>
      <c r="D51" s="41" t="s">
        <v>69</v>
      </c>
      <c r="E51" s="41" t="s">
        <v>69</v>
      </c>
      <c r="F51" s="42" t="s">
        <v>69</v>
      </c>
      <c r="G51" s="43">
        <f t="shared" si="0"/>
        <v>7</v>
      </c>
    </row>
    <row r="52" spans="1:7" x14ac:dyDescent="0.25">
      <c r="A52" s="30" t="s">
        <v>5</v>
      </c>
      <c r="B52" s="44">
        <f>657</f>
        <v>657</v>
      </c>
      <c r="C52" s="41" t="s">
        <v>69</v>
      </c>
      <c r="D52" s="41" t="s">
        <v>69</v>
      </c>
      <c r="E52" s="41" t="s">
        <v>69</v>
      </c>
      <c r="F52" s="42">
        <f>1</f>
        <v>1</v>
      </c>
      <c r="G52" s="43">
        <f t="shared" si="0"/>
        <v>658</v>
      </c>
    </row>
    <row r="53" spans="1:7" x14ac:dyDescent="0.25">
      <c r="A53" s="31" t="s">
        <v>95</v>
      </c>
      <c r="B53" s="44">
        <v>1</v>
      </c>
      <c r="C53" s="41" t="s">
        <v>69</v>
      </c>
      <c r="D53" s="41" t="s">
        <v>69</v>
      </c>
      <c r="E53" s="41" t="s">
        <v>69</v>
      </c>
      <c r="F53" s="42" t="s">
        <v>69</v>
      </c>
      <c r="G53" s="43">
        <f t="shared" si="0"/>
        <v>1</v>
      </c>
    </row>
    <row r="54" spans="1:7" x14ac:dyDescent="0.25">
      <c r="A54" s="30" t="s">
        <v>6</v>
      </c>
      <c r="B54" s="44">
        <v>1</v>
      </c>
      <c r="C54" s="41" t="s">
        <v>69</v>
      </c>
      <c r="D54" s="41" t="s">
        <v>69</v>
      </c>
      <c r="E54" s="41" t="s">
        <v>69</v>
      </c>
      <c r="F54" s="42" t="s">
        <v>69</v>
      </c>
      <c r="G54" s="43">
        <f t="shared" si="0"/>
        <v>1</v>
      </c>
    </row>
    <row r="55" spans="1:7" x14ac:dyDescent="0.25">
      <c r="A55" s="30" t="s">
        <v>88</v>
      </c>
      <c r="B55" s="44">
        <f>72+1</f>
        <v>73</v>
      </c>
      <c r="C55" s="41" t="s">
        <v>69</v>
      </c>
      <c r="D55" s="41" t="s">
        <v>69</v>
      </c>
      <c r="E55" s="41" t="s">
        <v>69</v>
      </c>
      <c r="F55" s="42" t="s">
        <v>69</v>
      </c>
      <c r="G55" s="43">
        <f t="shared" si="0"/>
        <v>73</v>
      </c>
    </row>
    <row r="56" spans="1:7" x14ac:dyDescent="0.25">
      <c r="A56" s="30" t="s">
        <v>3</v>
      </c>
      <c r="B56" s="44">
        <f>479</f>
        <v>479</v>
      </c>
      <c r="C56" s="41" t="s">
        <v>69</v>
      </c>
      <c r="D56" s="41" t="s">
        <v>69</v>
      </c>
      <c r="E56" s="41" t="s">
        <v>69</v>
      </c>
      <c r="F56" s="42" t="s">
        <v>69</v>
      </c>
      <c r="G56" s="43">
        <f t="shared" si="0"/>
        <v>479</v>
      </c>
    </row>
    <row r="57" spans="1:7" x14ac:dyDescent="0.25">
      <c r="A57" s="30" t="s">
        <v>4</v>
      </c>
      <c r="B57" s="44">
        <f>390</f>
        <v>390</v>
      </c>
      <c r="C57" s="41" t="s">
        <v>69</v>
      </c>
      <c r="D57" s="41" t="s">
        <v>69</v>
      </c>
      <c r="E57" s="41" t="s">
        <v>69</v>
      </c>
      <c r="F57" s="42" t="s">
        <v>69</v>
      </c>
      <c r="G57" s="43">
        <f t="shared" si="0"/>
        <v>390</v>
      </c>
    </row>
    <row r="58" spans="1:7" x14ac:dyDescent="0.25">
      <c r="A58" s="30" t="s">
        <v>44</v>
      </c>
      <c r="B58" s="44">
        <f>1</f>
        <v>1</v>
      </c>
      <c r="C58" s="41" t="s">
        <v>69</v>
      </c>
      <c r="D58" s="41" t="s">
        <v>69</v>
      </c>
      <c r="E58" s="41" t="s">
        <v>69</v>
      </c>
      <c r="F58" s="42">
        <f>4</f>
        <v>4</v>
      </c>
      <c r="G58" s="43">
        <f t="shared" si="0"/>
        <v>5</v>
      </c>
    </row>
    <row r="59" spans="1:7" x14ac:dyDescent="0.25">
      <c r="A59" s="30" t="s">
        <v>32</v>
      </c>
      <c r="B59" s="44" t="s">
        <v>69</v>
      </c>
      <c r="C59" s="41" t="s">
        <v>69</v>
      </c>
      <c r="D59" s="41" t="s">
        <v>69</v>
      </c>
      <c r="E59" s="41" t="s">
        <v>69</v>
      </c>
      <c r="F59" s="42">
        <f>1</f>
        <v>1</v>
      </c>
      <c r="G59" s="43">
        <f t="shared" si="0"/>
        <v>1</v>
      </c>
    </row>
    <row r="60" spans="1:7" x14ac:dyDescent="0.25">
      <c r="A60" s="30" t="s">
        <v>27</v>
      </c>
      <c r="B60" s="44">
        <f>1</f>
        <v>1</v>
      </c>
      <c r="C60" s="41" t="s">
        <v>69</v>
      </c>
      <c r="D60" s="41" t="s">
        <v>69</v>
      </c>
      <c r="E60" s="41" t="s">
        <v>69</v>
      </c>
      <c r="F60" s="42" t="s">
        <v>69</v>
      </c>
      <c r="G60" s="43">
        <f t="shared" si="0"/>
        <v>1</v>
      </c>
    </row>
    <row r="61" spans="1:7" x14ac:dyDescent="0.25">
      <c r="A61" s="30" t="s">
        <v>26</v>
      </c>
      <c r="B61" s="44">
        <f>1</f>
        <v>1</v>
      </c>
      <c r="C61" s="41" t="s">
        <v>69</v>
      </c>
      <c r="D61" s="41" t="s">
        <v>69</v>
      </c>
      <c r="E61" s="41" t="s">
        <v>69</v>
      </c>
      <c r="F61" s="42" t="s">
        <v>69</v>
      </c>
      <c r="G61" s="43">
        <f t="shared" si="0"/>
        <v>1</v>
      </c>
    </row>
    <row r="62" spans="1:7" x14ac:dyDescent="0.25">
      <c r="A62" s="30" t="s">
        <v>77</v>
      </c>
      <c r="B62" s="44">
        <v>5695</v>
      </c>
      <c r="C62" s="41">
        <v>0</v>
      </c>
      <c r="D62" s="41">
        <f>50</f>
        <v>50</v>
      </c>
      <c r="E62" s="41" t="s">
        <v>69</v>
      </c>
      <c r="F62" s="42">
        <f>139</f>
        <v>139</v>
      </c>
      <c r="G62" s="43">
        <f t="shared" si="0"/>
        <v>5884</v>
      </c>
    </row>
    <row r="63" spans="1:7" x14ac:dyDescent="0.25">
      <c r="A63" s="30" t="s">
        <v>30</v>
      </c>
      <c r="B63" s="44">
        <f>133</f>
        <v>133</v>
      </c>
      <c r="C63" s="41" t="s">
        <v>69</v>
      </c>
      <c r="D63" s="41" t="s">
        <v>69</v>
      </c>
      <c r="E63" s="41" t="s">
        <v>69</v>
      </c>
      <c r="F63" s="42" t="s">
        <v>69</v>
      </c>
      <c r="G63" s="43">
        <f t="shared" si="0"/>
        <v>133</v>
      </c>
    </row>
    <row r="64" spans="1:7" x14ac:dyDescent="0.25">
      <c r="A64" s="30" t="s">
        <v>90</v>
      </c>
      <c r="B64" s="44">
        <f>1</f>
        <v>1</v>
      </c>
      <c r="C64" s="41" t="s">
        <v>69</v>
      </c>
      <c r="D64" s="41" t="s">
        <v>69</v>
      </c>
      <c r="E64" s="41" t="s">
        <v>69</v>
      </c>
      <c r="F64" s="42" t="s">
        <v>69</v>
      </c>
      <c r="G64" s="43">
        <f t="shared" si="0"/>
        <v>1</v>
      </c>
    </row>
    <row r="65" spans="1:7" x14ac:dyDescent="0.25">
      <c r="A65" s="30" t="s">
        <v>57</v>
      </c>
      <c r="B65" s="44">
        <f>234</f>
        <v>234</v>
      </c>
      <c r="C65" s="41" t="s">
        <v>69</v>
      </c>
      <c r="D65" s="41" t="s">
        <v>69</v>
      </c>
      <c r="E65" s="41" t="s">
        <v>69</v>
      </c>
      <c r="F65" s="42">
        <f>3</f>
        <v>3</v>
      </c>
      <c r="G65" s="43">
        <f t="shared" si="0"/>
        <v>237</v>
      </c>
    </row>
    <row r="66" spans="1:7" x14ac:dyDescent="0.25">
      <c r="A66" s="30" t="s">
        <v>42</v>
      </c>
      <c r="B66" s="44">
        <f>1</f>
        <v>1</v>
      </c>
      <c r="C66" s="41" t="s">
        <v>69</v>
      </c>
      <c r="D66" s="41" t="s">
        <v>69</v>
      </c>
      <c r="E66" s="41" t="s">
        <v>69</v>
      </c>
      <c r="F66" s="42" t="s">
        <v>69</v>
      </c>
      <c r="G66" s="43">
        <f t="shared" si="0"/>
        <v>1</v>
      </c>
    </row>
    <row r="67" spans="1:7" x14ac:dyDescent="0.25">
      <c r="A67" s="30" t="s">
        <v>78</v>
      </c>
      <c r="B67" s="44">
        <f>17</f>
        <v>17</v>
      </c>
      <c r="C67" s="41" t="s">
        <v>69</v>
      </c>
      <c r="D67" s="41" t="s">
        <v>69</v>
      </c>
      <c r="E67" s="41" t="s">
        <v>69</v>
      </c>
      <c r="F67" s="42">
        <f>4</f>
        <v>4</v>
      </c>
      <c r="G67" s="43">
        <f t="shared" si="0"/>
        <v>21</v>
      </c>
    </row>
    <row r="68" spans="1:7" x14ac:dyDescent="0.25">
      <c r="A68" s="30" t="s">
        <v>34</v>
      </c>
      <c r="B68" s="44">
        <f>1</f>
        <v>1</v>
      </c>
      <c r="C68" s="41" t="s">
        <v>69</v>
      </c>
      <c r="D68" s="41" t="s">
        <v>69</v>
      </c>
      <c r="E68" s="41" t="s">
        <v>69</v>
      </c>
      <c r="F68" s="42" t="s">
        <v>69</v>
      </c>
      <c r="G68" s="43">
        <f t="shared" si="0"/>
        <v>1</v>
      </c>
    </row>
    <row r="69" spans="1:7" x14ac:dyDescent="0.25">
      <c r="A69" s="30" t="s">
        <v>73</v>
      </c>
      <c r="B69" s="44">
        <f>1</f>
        <v>1</v>
      </c>
      <c r="C69" s="41">
        <v>16</v>
      </c>
      <c r="D69" s="41" t="s">
        <v>69</v>
      </c>
      <c r="E69" s="41" t="s">
        <v>69</v>
      </c>
      <c r="F69" s="42">
        <v>519</v>
      </c>
      <c r="G69" s="43">
        <f t="shared" si="0"/>
        <v>536</v>
      </c>
    </row>
    <row r="70" spans="1:7" x14ac:dyDescent="0.25">
      <c r="A70" s="30" t="s">
        <v>9</v>
      </c>
      <c r="B70" s="44">
        <f>4</f>
        <v>4</v>
      </c>
      <c r="C70" s="41" t="s">
        <v>69</v>
      </c>
      <c r="D70" s="41" t="s">
        <v>69</v>
      </c>
      <c r="E70" s="41" t="s">
        <v>69</v>
      </c>
      <c r="F70" s="42" t="s">
        <v>69</v>
      </c>
      <c r="G70" s="43">
        <f t="shared" ref="G70:G89" si="1">SUM(B70:F70)</f>
        <v>4</v>
      </c>
    </row>
    <row r="71" spans="1:7" x14ac:dyDescent="0.25">
      <c r="A71" s="30" t="s">
        <v>10</v>
      </c>
      <c r="B71" s="44">
        <f>1</f>
        <v>1</v>
      </c>
      <c r="C71" s="41" t="s">
        <v>69</v>
      </c>
      <c r="D71" s="41" t="s">
        <v>69</v>
      </c>
      <c r="E71" s="41" t="s">
        <v>69</v>
      </c>
      <c r="F71" s="42" t="s">
        <v>69</v>
      </c>
      <c r="G71" s="43">
        <f t="shared" si="1"/>
        <v>1</v>
      </c>
    </row>
    <row r="72" spans="1:7" x14ac:dyDescent="0.25">
      <c r="A72" s="30" t="s">
        <v>94</v>
      </c>
      <c r="B72" s="44">
        <v>25</v>
      </c>
      <c r="C72" s="41" t="s">
        <v>69</v>
      </c>
      <c r="D72" s="41" t="s">
        <v>69</v>
      </c>
      <c r="E72" s="41" t="s">
        <v>69</v>
      </c>
      <c r="F72" s="42" t="s">
        <v>69</v>
      </c>
      <c r="G72" s="43">
        <f t="shared" si="1"/>
        <v>25</v>
      </c>
    </row>
    <row r="73" spans="1:7" x14ac:dyDescent="0.25">
      <c r="A73" s="30" t="s">
        <v>23</v>
      </c>
      <c r="B73" s="44">
        <f>2893</f>
        <v>2893</v>
      </c>
      <c r="C73" s="41" t="s">
        <v>69</v>
      </c>
      <c r="D73" s="41">
        <v>22</v>
      </c>
      <c r="E73" s="41" t="s">
        <v>69</v>
      </c>
      <c r="F73" s="42">
        <f>16</f>
        <v>16</v>
      </c>
      <c r="G73" s="43">
        <f t="shared" si="1"/>
        <v>2931</v>
      </c>
    </row>
    <row r="74" spans="1:7" x14ac:dyDescent="0.25">
      <c r="A74" s="30" t="s">
        <v>24</v>
      </c>
      <c r="B74" s="44">
        <v>7</v>
      </c>
      <c r="C74" s="41" t="s">
        <v>69</v>
      </c>
      <c r="D74" s="41" t="s">
        <v>69</v>
      </c>
      <c r="E74" s="41" t="s">
        <v>69</v>
      </c>
      <c r="F74" s="42" t="s">
        <v>69</v>
      </c>
      <c r="G74" s="43">
        <f t="shared" si="1"/>
        <v>7</v>
      </c>
    </row>
    <row r="75" spans="1:7" x14ac:dyDescent="0.25">
      <c r="A75" s="30" t="s">
        <v>11</v>
      </c>
      <c r="B75" s="44">
        <v>399</v>
      </c>
      <c r="C75" s="41">
        <f>193</f>
        <v>193</v>
      </c>
      <c r="D75" s="41">
        <f>156</f>
        <v>156</v>
      </c>
      <c r="E75" s="41" t="s">
        <v>69</v>
      </c>
      <c r="F75" s="42">
        <f>39</f>
        <v>39</v>
      </c>
      <c r="G75" s="43">
        <f t="shared" si="1"/>
        <v>787</v>
      </c>
    </row>
    <row r="76" spans="1:7" x14ac:dyDescent="0.25">
      <c r="A76" s="30" t="s">
        <v>12</v>
      </c>
      <c r="B76" s="44">
        <f>3</f>
        <v>3</v>
      </c>
      <c r="C76" s="41" t="s">
        <v>69</v>
      </c>
      <c r="D76" s="41" t="s">
        <v>69</v>
      </c>
      <c r="E76" s="41" t="s">
        <v>69</v>
      </c>
      <c r="F76" s="42" t="s">
        <v>69</v>
      </c>
      <c r="G76" s="43">
        <f t="shared" si="1"/>
        <v>3</v>
      </c>
    </row>
    <row r="77" spans="1:7" x14ac:dyDescent="0.25">
      <c r="A77" s="30" t="s">
        <v>47</v>
      </c>
      <c r="B77" s="44">
        <v>2</v>
      </c>
      <c r="C77" s="41" t="s">
        <v>69</v>
      </c>
      <c r="D77" s="41" t="s">
        <v>69</v>
      </c>
      <c r="E77" s="41" t="s">
        <v>69</v>
      </c>
      <c r="F77" s="42">
        <f>6</f>
        <v>6</v>
      </c>
      <c r="G77" s="43">
        <f t="shared" si="1"/>
        <v>8</v>
      </c>
    </row>
    <row r="78" spans="1:7" x14ac:dyDescent="0.25">
      <c r="A78" s="30" t="s">
        <v>33</v>
      </c>
      <c r="B78" s="44">
        <f>1</f>
        <v>1</v>
      </c>
      <c r="C78" s="41" t="s">
        <v>69</v>
      </c>
      <c r="D78" s="41" t="s">
        <v>69</v>
      </c>
      <c r="E78" s="41" t="s">
        <v>69</v>
      </c>
      <c r="F78" s="42" t="s">
        <v>69</v>
      </c>
      <c r="G78" s="43">
        <f t="shared" si="1"/>
        <v>1</v>
      </c>
    </row>
    <row r="79" spans="1:7" x14ac:dyDescent="0.25">
      <c r="A79" s="30" t="s">
        <v>48</v>
      </c>
      <c r="B79" s="44">
        <v>3</v>
      </c>
      <c r="C79" s="41" t="s">
        <v>69</v>
      </c>
      <c r="D79" s="41" t="s">
        <v>69</v>
      </c>
      <c r="E79" s="41" t="s">
        <v>69</v>
      </c>
      <c r="F79" s="42" t="s">
        <v>69</v>
      </c>
      <c r="G79" s="43">
        <f t="shared" si="1"/>
        <v>3</v>
      </c>
    </row>
    <row r="80" spans="1:7" x14ac:dyDescent="0.25">
      <c r="A80" s="30" t="s">
        <v>31</v>
      </c>
      <c r="B80" s="44">
        <f>1</f>
        <v>1</v>
      </c>
      <c r="C80" s="41" t="s">
        <v>69</v>
      </c>
      <c r="D80" s="41" t="s">
        <v>69</v>
      </c>
      <c r="E80" s="41" t="s">
        <v>69</v>
      </c>
      <c r="F80" s="42">
        <f>249</f>
        <v>249</v>
      </c>
      <c r="G80" s="43">
        <f t="shared" si="1"/>
        <v>250</v>
      </c>
    </row>
    <row r="81" spans="1:7" x14ac:dyDescent="0.25">
      <c r="A81" s="30" t="s">
        <v>21</v>
      </c>
      <c r="B81" s="44">
        <f>32</f>
        <v>32</v>
      </c>
      <c r="C81" s="41" t="s">
        <v>69</v>
      </c>
      <c r="D81" s="41" t="s">
        <v>69</v>
      </c>
      <c r="E81" s="41" t="s">
        <v>69</v>
      </c>
      <c r="F81" s="42">
        <f>12</f>
        <v>12</v>
      </c>
      <c r="G81" s="43">
        <f t="shared" si="1"/>
        <v>44</v>
      </c>
    </row>
    <row r="82" spans="1:7" x14ac:dyDescent="0.25">
      <c r="A82" s="30" t="s">
        <v>62</v>
      </c>
      <c r="B82" s="44">
        <f>10</f>
        <v>10</v>
      </c>
      <c r="C82" s="41" t="s">
        <v>69</v>
      </c>
      <c r="D82" s="41" t="s">
        <v>69</v>
      </c>
      <c r="E82" s="41" t="s">
        <v>69</v>
      </c>
      <c r="F82" s="42" t="s">
        <v>69</v>
      </c>
      <c r="G82" s="43">
        <f t="shared" si="1"/>
        <v>10</v>
      </c>
    </row>
    <row r="83" spans="1:7" x14ac:dyDescent="0.25">
      <c r="A83" s="30" t="s">
        <v>8</v>
      </c>
      <c r="B83" s="44" t="s">
        <v>69</v>
      </c>
      <c r="C83" s="41" t="s">
        <v>69</v>
      </c>
      <c r="D83" s="41" t="s">
        <v>69</v>
      </c>
      <c r="E83" s="41" t="s">
        <v>69</v>
      </c>
      <c r="F83" s="42">
        <f>3</f>
        <v>3</v>
      </c>
      <c r="G83" s="43">
        <f t="shared" si="1"/>
        <v>3</v>
      </c>
    </row>
    <row r="84" spans="1:7" x14ac:dyDescent="0.25">
      <c r="A84" s="30" t="s">
        <v>18</v>
      </c>
      <c r="B84" s="44" t="s">
        <v>69</v>
      </c>
      <c r="C84" s="41" t="s">
        <v>69</v>
      </c>
      <c r="D84" s="41" t="s">
        <v>69</v>
      </c>
      <c r="E84" s="41" t="s">
        <v>69</v>
      </c>
      <c r="F84" s="42">
        <f>1</f>
        <v>1</v>
      </c>
      <c r="G84" s="43">
        <f t="shared" si="1"/>
        <v>1</v>
      </c>
    </row>
    <row r="85" spans="1:7" x14ac:dyDescent="0.25">
      <c r="A85" s="30" t="s">
        <v>56</v>
      </c>
      <c r="B85" s="44" t="s">
        <v>69</v>
      </c>
      <c r="C85" s="41">
        <f>1</f>
        <v>1</v>
      </c>
      <c r="D85" s="41" t="s">
        <v>69</v>
      </c>
      <c r="E85" s="41" t="s">
        <v>69</v>
      </c>
      <c r="F85" s="42">
        <f>3</f>
        <v>3</v>
      </c>
      <c r="G85" s="43">
        <f t="shared" si="1"/>
        <v>4</v>
      </c>
    </row>
    <row r="86" spans="1:7" x14ac:dyDescent="0.25">
      <c r="A86" s="30" t="s">
        <v>74</v>
      </c>
      <c r="B86" s="44">
        <f>50067+11+1</f>
        <v>50079</v>
      </c>
      <c r="C86" s="42">
        <f>16131</f>
        <v>16131</v>
      </c>
      <c r="D86" s="42">
        <f>2745+150</f>
        <v>2895</v>
      </c>
      <c r="E86" s="41">
        <f>433</f>
        <v>433</v>
      </c>
      <c r="F86" s="42">
        <f>2382+1</f>
        <v>2383</v>
      </c>
      <c r="G86" s="43">
        <f t="shared" si="1"/>
        <v>71921</v>
      </c>
    </row>
    <row r="87" spans="1:7" x14ac:dyDescent="0.25">
      <c r="A87" s="30" t="s">
        <v>115</v>
      </c>
      <c r="B87" s="44">
        <v>38</v>
      </c>
      <c r="C87" s="41">
        <v>43</v>
      </c>
      <c r="D87" s="41">
        <f>2</f>
        <v>2</v>
      </c>
      <c r="E87" s="41" t="s">
        <v>69</v>
      </c>
      <c r="F87" s="42" t="s">
        <v>69</v>
      </c>
      <c r="G87" s="43">
        <f t="shared" si="1"/>
        <v>83</v>
      </c>
    </row>
    <row r="88" spans="1:7" ht="15.75" thickBot="1" x14ac:dyDescent="0.3">
      <c r="A88" s="32" t="s">
        <v>25</v>
      </c>
      <c r="B88" s="45">
        <f>10</f>
        <v>10</v>
      </c>
      <c r="C88" s="46">
        <v>0</v>
      </c>
      <c r="D88" s="46" t="s">
        <v>69</v>
      </c>
      <c r="E88" s="46" t="s">
        <v>69</v>
      </c>
      <c r="F88" s="47">
        <v>0</v>
      </c>
      <c r="G88" s="48">
        <f t="shared" si="1"/>
        <v>10</v>
      </c>
    </row>
    <row r="89" spans="1:7" ht="33.75" customHeight="1" thickTop="1" thickBot="1" x14ac:dyDescent="0.3">
      <c r="A89" s="33" t="s">
        <v>0</v>
      </c>
      <c r="B89" s="49">
        <f t="shared" ref="B89:F89" si="2">SUM(B5:B88)</f>
        <v>70354</v>
      </c>
      <c r="C89" s="50">
        <f t="shared" si="2"/>
        <v>28748</v>
      </c>
      <c r="D89" s="50">
        <f t="shared" si="2"/>
        <v>5410</v>
      </c>
      <c r="E89" s="50">
        <f t="shared" si="2"/>
        <v>433</v>
      </c>
      <c r="F89" s="50">
        <f t="shared" si="2"/>
        <v>6553</v>
      </c>
      <c r="G89" s="51">
        <f t="shared" si="1"/>
        <v>111498</v>
      </c>
    </row>
    <row r="90" spans="1:7" ht="15.75" thickTop="1" x14ac:dyDescent="0.25">
      <c r="A90"/>
      <c r="B90"/>
      <c r="C90"/>
      <c r="D90"/>
      <c r="E90"/>
      <c r="F90"/>
      <c r="G90"/>
    </row>
    <row r="91" spans="1:7" x14ac:dyDescent="0.25">
      <c r="A91"/>
      <c r="B91"/>
      <c r="C91"/>
      <c r="D91"/>
      <c r="E91"/>
      <c r="F91"/>
      <c r="G91"/>
    </row>
    <row r="92" spans="1:7" ht="19.5" customHeight="1" x14ac:dyDescent="0.25">
      <c r="A92"/>
      <c r="B92"/>
      <c r="C92"/>
      <c r="D92"/>
      <c r="E92"/>
      <c r="F92"/>
      <c r="G92"/>
    </row>
    <row r="93" spans="1:7" x14ac:dyDescent="0.25">
      <c r="A93"/>
      <c r="B93"/>
      <c r="C93"/>
      <c r="D93"/>
      <c r="E93"/>
      <c r="F93"/>
      <c r="G93"/>
    </row>
    <row r="94" spans="1:7" x14ac:dyDescent="0.25">
      <c r="A94"/>
      <c r="B94"/>
      <c r="C94"/>
      <c r="D94"/>
      <c r="E94"/>
      <c r="F94"/>
      <c r="G94"/>
    </row>
    <row r="95" spans="1:7" x14ac:dyDescent="0.25">
      <c r="A95"/>
      <c r="B95"/>
      <c r="C95"/>
      <c r="D95"/>
      <c r="E95"/>
      <c r="F95"/>
      <c r="G95"/>
    </row>
    <row r="96" spans="1:7" x14ac:dyDescent="0.25">
      <c r="A96"/>
      <c r="B96"/>
      <c r="C96"/>
      <c r="D96"/>
      <c r="E96"/>
      <c r="F96"/>
      <c r="G96"/>
    </row>
    <row r="97" spans="1:7" x14ac:dyDescent="0.25">
      <c r="A97"/>
      <c r="B97"/>
      <c r="C97"/>
      <c r="D97"/>
      <c r="E97"/>
      <c r="F97"/>
      <c r="G97"/>
    </row>
    <row r="98" spans="1:7" x14ac:dyDescent="0.25">
      <c r="A98"/>
      <c r="B98"/>
      <c r="C98"/>
      <c r="D98"/>
      <c r="E98"/>
      <c r="F98"/>
      <c r="G98"/>
    </row>
    <row r="99" spans="1:7" x14ac:dyDescent="0.25">
      <c r="A99"/>
      <c r="B99"/>
      <c r="C99"/>
      <c r="D99"/>
      <c r="E99"/>
      <c r="F99"/>
      <c r="G99"/>
    </row>
    <row r="100" spans="1:7" x14ac:dyDescent="0.25">
      <c r="A100"/>
      <c r="B100"/>
      <c r="C100"/>
      <c r="D100"/>
      <c r="E100"/>
      <c r="F100"/>
      <c r="G100"/>
    </row>
    <row r="101" spans="1:7" x14ac:dyDescent="0.25">
      <c r="A101"/>
      <c r="B101"/>
      <c r="C101"/>
      <c r="D101"/>
      <c r="E101"/>
      <c r="F101"/>
      <c r="G101"/>
    </row>
    <row r="102" spans="1:7" x14ac:dyDescent="0.25">
      <c r="A102"/>
      <c r="B102"/>
      <c r="C102"/>
      <c r="D102"/>
      <c r="E102"/>
      <c r="F102"/>
      <c r="G102"/>
    </row>
    <row r="103" spans="1:7" x14ac:dyDescent="0.25">
      <c r="A103"/>
      <c r="B103"/>
      <c r="C103"/>
      <c r="D103"/>
      <c r="E103"/>
      <c r="F103"/>
      <c r="G103"/>
    </row>
    <row r="104" spans="1:7" x14ac:dyDescent="0.25">
      <c r="A104"/>
      <c r="B104"/>
      <c r="C104"/>
      <c r="D104"/>
      <c r="E104"/>
      <c r="F104"/>
      <c r="G104"/>
    </row>
    <row r="105" spans="1:7" x14ac:dyDescent="0.25">
      <c r="A105"/>
      <c r="B105"/>
      <c r="C105"/>
      <c r="D105"/>
      <c r="E105"/>
      <c r="F105"/>
      <c r="G105"/>
    </row>
    <row r="106" spans="1:7" x14ac:dyDescent="0.25">
      <c r="A106"/>
      <c r="B106"/>
      <c r="C106"/>
      <c r="D106"/>
      <c r="E106"/>
      <c r="F106"/>
      <c r="G106"/>
    </row>
    <row r="107" spans="1:7" x14ac:dyDescent="0.25">
      <c r="A107"/>
      <c r="B107"/>
      <c r="C107"/>
      <c r="D107"/>
      <c r="E107"/>
      <c r="F107"/>
      <c r="G107"/>
    </row>
    <row r="108" spans="1:7" x14ac:dyDescent="0.25">
      <c r="A108"/>
      <c r="B108"/>
      <c r="C108"/>
      <c r="D108"/>
      <c r="E108"/>
      <c r="F108"/>
      <c r="G108"/>
    </row>
    <row r="109" spans="1:7" x14ac:dyDescent="0.25">
      <c r="A109"/>
      <c r="B109"/>
      <c r="C109"/>
      <c r="D109"/>
      <c r="E109"/>
      <c r="F109"/>
      <c r="G109"/>
    </row>
    <row r="110" spans="1:7" x14ac:dyDescent="0.25">
      <c r="A110"/>
      <c r="B110"/>
      <c r="C110"/>
      <c r="D110"/>
      <c r="E110"/>
      <c r="F110"/>
      <c r="G110"/>
    </row>
    <row r="111" spans="1:7" x14ac:dyDescent="0.25">
      <c r="A111"/>
      <c r="B111"/>
      <c r="C111"/>
      <c r="D111"/>
      <c r="E111"/>
      <c r="F111"/>
      <c r="G111"/>
    </row>
    <row r="112" spans="1:7" x14ac:dyDescent="0.25">
      <c r="A112"/>
      <c r="B112"/>
      <c r="C112"/>
      <c r="D112"/>
      <c r="E112"/>
      <c r="F112"/>
      <c r="G112"/>
    </row>
    <row r="113" spans="1:7" x14ac:dyDescent="0.25">
      <c r="A113"/>
      <c r="B113"/>
      <c r="C113"/>
      <c r="D113"/>
      <c r="E113"/>
      <c r="F113"/>
      <c r="G113"/>
    </row>
    <row r="114" spans="1:7" x14ac:dyDescent="0.25">
      <c r="A114"/>
      <c r="B114"/>
      <c r="C114"/>
      <c r="D114"/>
      <c r="E114"/>
      <c r="F114"/>
      <c r="G114"/>
    </row>
    <row r="115" spans="1:7" x14ac:dyDescent="0.25">
      <c r="A115"/>
      <c r="B115"/>
      <c r="C115"/>
      <c r="D115"/>
      <c r="E115"/>
      <c r="F115"/>
      <c r="G115"/>
    </row>
    <row r="116" spans="1:7" x14ac:dyDescent="0.25">
      <c r="A116"/>
      <c r="B116"/>
      <c r="C116"/>
      <c r="D116"/>
      <c r="E116"/>
      <c r="F116"/>
      <c r="G116"/>
    </row>
    <row r="117" spans="1:7" x14ac:dyDescent="0.25">
      <c r="A117"/>
      <c r="B117"/>
      <c r="C117"/>
      <c r="D117"/>
      <c r="E117"/>
      <c r="F117"/>
      <c r="G117"/>
    </row>
    <row r="118" spans="1:7" x14ac:dyDescent="0.25">
      <c r="A118"/>
      <c r="B118"/>
      <c r="C118"/>
      <c r="D118"/>
      <c r="E118"/>
      <c r="F118"/>
      <c r="G118"/>
    </row>
    <row r="119" spans="1:7" x14ac:dyDescent="0.25">
      <c r="A119"/>
      <c r="B119"/>
      <c r="C119"/>
      <c r="D119"/>
      <c r="E119"/>
      <c r="F119"/>
      <c r="G119"/>
    </row>
    <row r="120" spans="1:7" x14ac:dyDescent="0.25">
      <c r="A120"/>
      <c r="B120"/>
      <c r="C120"/>
      <c r="D120"/>
      <c r="E120"/>
      <c r="F120"/>
      <c r="G120"/>
    </row>
    <row r="121" spans="1:7" x14ac:dyDescent="0.25">
      <c r="A121"/>
      <c r="B121"/>
      <c r="C121"/>
      <c r="D121"/>
      <c r="E121"/>
      <c r="F121"/>
      <c r="G121"/>
    </row>
    <row r="122" spans="1:7" x14ac:dyDescent="0.25">
      <c r="A122"/>
      <c r="B122"/>
      <c r="C122"/>
      <c r="D122"/>
      <c r="E122"/>
      <c r="F122"/>
      <c r="G122"/>
    </row>
    <row r="123" spans="1:7" x14ac:dyDescent="0.25">
      <c r="A123"/>
      <c r="B123"/>
      <c r="C123"/>
      <c r="D123"/>
      <c r="E123"/>
      <c r="F123"/>
      <c r="G123"/>
    </row>
    <row r="124" spans="1:7" x14ac:dyDescent="0.25">
      <c r="A124"/>
      <c r="B124"/>
      <c r="C124"/>
      <c r="D124"/>
      <c r="E124"/>
      <c r="F124"/>
      <c r="G124"/>
    </row>
    <row r="125" spans="1:7" x14ac:dyDescent="0.25">
      <c r="A125"/>
      <c r="B125"/>
      <c r="C125"/>
      <c r="D125"/>
      <c r="E125"/>
      <c r="F125"/>
      <c r="G125"/>
    </row>
    <row r="126" spans="1:7" x14ac:dyDescent="0.25">
      <c r="A126"/>
      <c r="B126"/>
      <c r="C126"/>
      <c r="D126"/>
      <c r="E126"/>
      <c r="F126"/>
      <c r="G126"/>
    </row>
    <row r="127" spans="1:7" x14ac:dyDescent="0.25">
      <c r="A127"/>
      <c r="B127"/>
      <c r="C127"/>
      <c r="D127"/>
      <c r="E127"/>
      <c r="F127"/>
      <c r="G127"/>
    </row>
    <row r="128" spans="1:7" x14ac:dyDescent="0.25">
      <c r="A128"/>
      <c r="B128"/>
      <c r="C128"/>
      <c r="D128"/>
      <c r="E128"/>
      <c r="F128"/>
      <c r="G128"/>
    </row>
    <row r="129" spans="1:7" x14ac:dyDescent="0.25">
      <c r="A129"/>
      <c r="B129"/>
      <c r="C129"/>
      <c r="D129"/>
      <c r="E129"/>
      <c r="F129"/>
      <c r="G129"/>
    </row>
    <row r="130" spans="1:7" x14ac:dyDescent="0.25">
      <c r="A130"/>
      <c r="B130"/>
      <c r="C130"/>
      <c r="D130"/>
      <c r="E130"/>
      <c r="F130"/>
      <c r="G130"/>
    </row>
    <row r="131" spans="1:7" x14ac:dyDescent="0.25">
      <c r="A131"/>
      <c r="B131"/>
      <c r="C131"/>
      <c r="D131"/>
      <c r="E131"/>
      <c r="F131"/>
      <c r="G131"/>
    </row>
    <row r="132" spans="1:7" x14ac:dyDescent="0.25">
      <c r="A132"/>
      <c r="B132"/>
      <c r="C132"/>
      <c r="D132"/>
      <c r="E132"/>
      <c r="F132"/>
      <c r="G132"/>
    </row>
    <row r="133" spans="1:7" x14ac:dyDescent="0.25">
      <c r="A133"/>
      <c r="B133"/>
      <c r="C133"/>
      <c r="D133"/>
      <c r="E133"/>
      <c r="F133"/>
      <c r="G133"/>
    </row>
    <row r="134" spans="1:7" x14ac:dyDescent="0.25">
      <c r="A134"/>
      <c r="B134"/>
      <c r="C134"/>
      <c r="D134"/>
      <c r="E134"/>
      <c r="F134"/>
      <c r="G134"/>
    </row>
    <row r="135" spans="1:7" x14ac:dyDescent="0.25">
      <c r="A135"/>
      <c r="B135"/>
      <c r="C135"/>
      <c r="D135"/>
      <c r="E135"/>
      <c r="F135"/>
      <c r="G135"/>
    </row>
    <row r="136" spans="1:7" x14ac:dyDescent="0.25">
      <c r="A136"/>
      <c r="B136"/>
      <c r="C136"/>
      <c r="D136"/>
      <c r="E136"/>
      <c r="F136"/>
      <c r="G136"/>
    </row>
    <row r="137" spans="1:7" x14ac:dyDescent="0.25">
      <c r="A137"/>
      <c r="B137"/>
      <c r="C137"/>
      <c r="D137"/>
      <c r="E137"/>
      <c r="F137"/>
      <c r="G137"/>
    </row>
    <row r="138" spans="1:7" x14ac:dyDescent="0.25">
      <c r="A138"/>
      <c r="B138"/>
      <c r="C138"/>
      <c r="D138"/>
      <c r="E138"/>
      <c r="F138"/>
      <c r="G138"/>
    </row>
    <row r="139" spans="1:7" x14ac:dyDescent="0.25">
      <c r="A139"/>
      <c r="B139"/>
      <c r="C139"/>
      <c r="D139"/>
      <c r="E139"/>
      <c r="F139"/>
      <c r="G139"/>
    </row>
    <row r="140" spans="1:7" x14ac:dyDescent="0.25">
      <c r="A140"/>
      <c r="B140"/>
      <c r="C140"/>
      <c r="D140"/>
      <c r="E140"/>
      <c r="F140"/>
      <c r="G140"/>
    </row>
    <row r="141" spans="1:7" x14ac:dyDescent="0.25">
      <c r="A141"/>
      <c r="B141"/>
      <c r="C141"/>
      <c r="D141"/>
      <c r="E141"/>
      <c r="F141"/>
      <c r="G141"/>
    </row>
    <row r="142" spans="1:7" x14ac:dyDescent="0.25">
      <c r="A142"/>
      <c r="B142"/>
      <c r="C142"/>
      <c r="D142"/>
      <c r="E142"/>
      <c r="F142"/>
      <c r="G142"/>
    </row>
    <row r="143" spans="1:7" x14ac:dyDescent="0.25">
      <c r="A143"/>
      <c r="B143"/>
      <c r="C143"/>
      <c r="D143"/>
      <c r="E143"/>
      <c r="F143"/>
      <c r="G143"/>
    </row>
    <row r="144" spans="1:7" x14ac:dyDescent="0.25">
      <c r="A144"/>
      <c r="B144"/>
      <c r="C144"/>
      <c r="D144"/>
      <c r="E144"/>
      <c r="F144"/>
      <c r="G144"/>
    </row>
    <row r="145" spans="1:7" x14ac:dyDescent="0.25">
      <c r="A145"/>
      <c r="B145"/>
      <c r="C145"/>
      <c r="D145"/>
      <c r="E145"/>
      <c r="F145"/>
      <c r="G145"/>
    </row>
    <row r="146" spans="1:7" x14ac:dyDescent="0.25">
      <c r="A146"/>
      <c r="B146"/>
      <c r="C146"/>
      <c r="D146"/>
      <c r="E146"/>
      <c r="F146"/>
      <c r="G146"/>
    </row>
    <row r="147" spans="1:7" x14ac:dyDescent="0.25">
      <c r="A147"/>
      <c r="B147"/>
      <c r="C147"/>
      <c r="D147"/>
      <c r="E147"/>
      <c r="F147"/>
      <c r="G147"/>
    </row>
    <row r="148" spans="1:7" x14ac:dyDescent="0.25">
      <c r="A148"/>
      <c r="B148"/>
      <c r="C148"/>
      <c r="D148"/>
      <c r="E148"/>
      <c r="F148"/>
      <c r="G148"/>
    </row>
    <row r="149" spans="1:7" x14ac:dyDescent="0.25">
      <c r="A149"/>
      <c r="B149"/>
      <c r="C149"/>
      <c r="D149"/>
      <c r="E149"/>
      <c r="F149"/>
      <c r="G149"/>
    </row>
    <row r="150" spans="1:7" x14ac:dyDescent="0.25">
      <c r="A150"/>
      <c r="B150"/>
      <c r="C150"/>
      <c r="D150"/>
      <c r="E150"/>
      <c r="F150"/>
      <c r="G150"/>
    </row>
    <row r="151" spans="1:7" x14ac:dyDescent="0.25">
      <c r="A151"/>
      <c r="B151"/>
      <c r="C151"/>
      <c r="D151"/>
      <c r="E151"/>
      <c r="F151"/>
      <c r="G151"/>
    </row>
    <row r="152" spans="1:7" x14ac:dyDescent="0.25">
      <c r="A152"/>
      <c r="B152"/>
      <c r="C152"/>
      <c r="D152"/>
      <c r="E152"/>
      <c r="F152"/>
      <c r="G152"/>
    </row>
    <row r="153" spans="1:7" x14ac:dyDescent="0.25">
      <c r="A153"/>
      <c r="B153"/>
      <c r="C153"/>
      <c r="D153"/>
      <c r="E153"/>
      <c r="F153"/>
      <c r="G153"/>
    </row>
    <row r="154" spans="1:7" x14ac:dyDescent="0.25">
      <c r="A154"/>
      <c r="B154"/>
      <c r="C154"/>
      <c r="D154"/>
      <c r="E154"/>
      <c r="F154"/>
      <c r="G154"/>
    </row>
    <row r="155" spans="1:7" x14ac:dyDescent="0.25">
      <c r="A155"/>
      <c r="B155"/>
      <c r="C155"/>
      <c r="D155"/>
      <c r="E155"/>
      <c r="F155"/>
      <c r="G155"/>
    </row>
    <row r="156" spans="1:7" x14ac:dyDescent="0.25">
      <c r="A156"/>
      <c r="B156"/>
      <c r="C156"/>
      <c r="D156"/>
      <c r="E156"/>
      <c r="F156"/>
      <c r="G156"/>
    </row>
    <row r="157" spans="1:7" x14ac:dyDescent="0.25">
      <c r="A157"/>
      <c r="B157"/>
      <c r="C157"/>
      <c r="D157"/>
      <c r="E157"/>
      <c r="F157"/>
      <c r="G157"/>
    </row>
    <row r="158" spans="1:7" x14ac:dyDescent="0.25">
      <c r="A158"/>
      <c r="B158"/>
      <c r="C158"/>
      <c r="D158"/>
      <c r="E158"/>
      <c r="F158"/>
      <c r="G158"/>
    </row>
    <row r="159" spans="1:7" x14ac:dyDescent="0.25">
      <c r="A159"/>
      <c r="B159"/>
      <c r="C159"/>
      <c r="D159"/>
      <c r="E159"/>
      <c r="F159"/>
      <c r="G159"/>
    </row>
    <row r="160" spans="1:7" x14ac:dyDescent="0.25">
      <c r="A160"/>
      <c r="B160"/>
      <c r="C160"/>
      <c r="D160"/>
      <c r="E160"/>
      <c r="F160"/>
      <c r="G160"/>
    </row>
    <row r="161" spans="1:7" x14ac:dyDescent="0.25">
      <c r="A161"/>
      <c r="B161"/>
      <c r="C161"/>
      <c r="D161"/>
      <c r="E161"/>
      <c r="F161"/>
      <c r="G161"/>
    </row>
    <row r="162" spans="1:7" x14ac:dyDescent="0.25">
      <c r="A162"/>
      <c r="B162"/>
      <c r="C162"/>
      <c r="D162"/>
      <c r="E162"/>
      <c r="F162"/>
      <c r="G162"/>
    </row>
    <row r="163" spans="1:7" x14ac:dyDescent="0.25">
      <c r="A163"/>
      <c r="B163"/>
      <c r="C163"/>
      <c r="D163"/>
      <c r="E163"/>
      <c r="F163"/>
      <c r="G163"/>
    </row>
    <row r="164" spans="1:7" x14ac:dyDescent="0.25">
      <c r="B164" s="2"/>
      <c r="C164" s="2"/>
      <c r="D164" s="2"/>
      <c r="E164" s="2"/>
      <c r="F164" s="2"/>
      <c r="G164" s="2"/>
    </row>
    <row r="165" spans="1:7" x14ac:dyDescent="0.25">
      <c r="B165" s="2"/>
      <c r="C165" s="2"/>
      <c r="D165" s="2"/>
      <c r="E165" s="2"/>
      <c r="F165" s="2"/>
      <c r="G165" s="2"/>
    </row>
    <row r="166" spans="1:7" x14ac:dyDescent="0.25">
      <c r="B166" s="2"/>
      <c r="C166" s="2"/>
      <c r="D166" s="2"/>
      <c r="E166" s="2"/>
      <c r="F166" s="2"/>
      <c r="G166" s="2"/>
    </row>
    <row r="167" spans="1:7" x14ac:dyDescent="0.25">
      <c r="B167" s="2"/>
      <c r="C167" s="2"/>
      <c r="D167" s="2"/>
      <c r="E167" s="2"/>
      <c r="F167" s="2"/>
      <c r="G167" s="2"/>
    </row>
    <row r="168" spans="1:7" x14ac:dyDescent="0.25">
      <c r="B168" s="2"/>
      <c r="C168" s="2"/>
      <c r="D168" s="2"/>
      <c r="E168" s="2"/>
      <c r="F168" s="2"/>
      <c r="G168" s="2"/>
    </row>
    <row r="169" spans="1:7" x14ac:dyDescent="0.25">
      <c r="B169" s="2"/>
      <c r="C169" s="2"/>
      <c r="D169" s="2"/>
      <c r="E169" s="2"/>
      <c r="F169" s="2"/>
      <c r="G169" s="2"/>
    </row>
  </sheetData>
  <mergeCells count="1">
    <mergeCell ref="B3:G3"/>
  </mergeCells>
  <pageMargins left="0.95" right="0.45" top="0.5" bottom="0.5" header="0.3" footer="0.3"/>
  <pageSetup paperSize="5" scale="68" orientation="portrait" verticalDpi="597" r:id="rId1"/>
  <headerFooter>
    <oddFooter>&amp;L&amp;8&amp;Z&amp;F&amp;R&amp;A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SUMMARY REPORT </vt:lpstr>
      <vt:lpstr>FEB LINE DATA</vt:lpstr>
      <vt:lpstr>'FEB LINE DATA'!Print_Area</vt:lpstr>
      <vt:lpstr>'SUMMARY REPORT '!Print_Area</vt:lpstr>
      <vt:lpstr>'FEB LINE DATA'!Print_Titles</vt:lpstr>
    </vt:vector>
  </TitlesOfParts>
  <Company>NYC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DiBenedetto Rosa</dc:creator>
  <cp:lastModifiedBy>DiBenedetto Rosa</cp:lastModifiedBy>
  <cp:lastPrinted>2019-03-26T22:07:05Z</cp:lastPrinted>
  <dcterms:created xsi:type="dcterms:W3CDTF">2015-04-16T18:15:29Z</dcterms:created>
  <dcterms:modified xsi:type="dcterms:W3CDTF">2019-03-26T22:08:29Z</dcterms:modified>
</cp:coreProperties>
</file>