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ENTRAL.NYCED.ORG\DoE$\Budget Operations &amp; Review\Pool\RESOURCE MANAGEMENT\FY 2018 HEADCOUNT ACTUALS\TERMS AND CONDITIONS\JUNE 2018 T &amp; C\to be sent to CC\"/>
    </mc:Choice>
  </mc:AlternateContent>
  <bookViews>
    <workbookView xWindow="720" yWindow="390" windowWidth="27555" windowHeight="13830"/>
  </bookViews>
  <sheets>
    <sheet name="Summary Report" sheetId="2" r:id="rId1"/>
    <sheet name="Headcount by Title" sheetId="7" r:id="rId2"/>
  </sheets>
  <definedNames>
    <definedName name="_xlnm.Print_Area" localSheetId="1">'Headcount by Title'!$A$1:$G$93</definedName>
    <definedName name="_xlnm.Print_Area" localSheetId="0">'Summary Report'!$A$1:$J$20</definedName>
    <definedName name="_xlnm.Print_Titles" localSheetId="1">'Headcount by Title'!$A:$A,'Headcount by Title'!$1:$4</definedName>
  </definedNames>
  <calcPr calcId="162913"/>
</workbook>
</file>

<file path=xl/calcChain.xml><?xml version="1.0" encoding="utf-8"?>
<calcChain xmlns="http://schemas.openxmlformats.org/spreadsheetml/2006/main">
  <c r="E9" i="2" l="1"/>
  <c r="E10" i="2"/>
  <c r="E11" i="2"/>
  <c r="E12" i="2"/>
  <c r="G6" i="7" l="1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D30" i="7" l="1"/>
  <c r="C9" i="7"/>
  <c r="C90" i="7"/>
  <c r="D13" i="2" l="1"/>
  <c r="I9" i="2"/>
  <c r="J9" i="2" s="1"/>
  <c r="I12" i="2"/>
  <c r="J12" i="2" s="1"/>
  <c r="F13" i="2"/>
  <c r="B43" i="7"/>
  <c r="B67" i="7"/>
  <c r="B23" i="7"/>
  <c r="F51" i="7"/>
  <c r="D51" i="7"/>
  <c r="C51" i="7"/>
  <c r="B51" i="7"/>
  <c r="F70" i="7"/>
  <c r="F65" i="7"/>
  <c r="C38" i="7"/>
  <c r="B70" i="7"/>
  <c r="B65" i="7"/>
  <c r="B38" i="7"/>
  <c r="D89" i="7"/>
  <c r="D36" i="7"/>
  <c r="F22" i="7"/>
  <c r="F18" i="7"/>
  <c r="F9" i="7"/>
  <c r="F83" i="7"/>
  <c r="F78" i="7"/>
  <c r="F36" i="7"/>
  <c r="F34" i="7"/>
  <c r="F5" i="7"/>
  <c r="F6" i="7"/>
  <c r="F8" i="7"/>
  <c r="C89" i="7"/>
  <c r="D90" i="7"/>
  <c r="C44" i="7"/>
  <c r="C39" i="7"/>
  <c r="C36" i="7"/>
  <c r="B89" i="7"/>
  <c r="B9" i="7"/>
  <c r="B8" i="7"/>
  <c r="B58" i="7"/>
  <c r="B59" i="7"/>
  <c r="B78" i="7"/>
  <c r="B76" i="7"/>
  <c r="B82" i="7"/>
  <c r="B66" i="7"/>
  <c r="B61" i="7"/>
  <c r="B46" i="7"/>
  <c r="B44" i="7"/>
  <c r="B39" i="7"/>
  <c r="B36" i="7"/>
  <c r="B24" i="7"/>
  <c r="B22" i="7"/>
  <c r="B20" i="7"/>
  <c r="B5" i="7"/>
  <c r="B6" i="7"/>
  <c r="B10" i="7"/>
  <c r="B11" i="7"/>
  <c r="B14" i="7"/>
  <c r="B15" i="7"/>
  <c r="B16" i="7"/>
  <c r="B17" i="7"/>
  <c r="B18" i="7"/>
  <c r="B19" i="7"/>
  <c r="B21" i="7"/>
  <c r="B25" i="7"/>
  <c r="B26" i="7"/>
  <c r="B29" i="7"/>
  <c r="B31" i="7"/>
  <c r="B33" i="7"/>
  <c r="B35" i="7"/>
  <c r="B37" i="7"/>
  <c r="B40" i="7"/>
  <c r="B41" i="7"/>
  <c r="B42" i="7"/>
  <c r="B45" i="7"/>
  <c r="B47" i="7"/>
  <c r="B48" i="7"/>
  <c r="B49" i="7"/>
  <c r="B50" i="7"/>
  <c r="B53" i="7"/>
  <c r="B54" i="7"/>
  <c r="B55" i="7"/>
  <c r="B56" i="7"/>
  <c r="B57" i="7"/>
  <c r="B60" i="7"/>
  <c r="B63" i="7"/>
  <c r="B64" i="7"/>
  <c r="B68" i="7"/>
  <c r="B69" i="7"/>
  <c r="B71" i="7"/>
  <c r="B73" i="7"/>
  <c r="B74" i="7"/>
  <c r="B75" i="7"/>
  <c r="B77" i="7"/>
  <c r="B79" i="7"/>
  <c r="B80" i="7"/>
  <c r="B81" i="7"/>
  <c r="B84" i="7"/>
  <c r="B85" i="7"/>
  <c r="B88" i="7"/>
  <c r="B90" i="7"/>
  <c r="B91" i="7"/>
  <c r="C19" i="7"/>
  <c r="C40" i="7"/>
  <c r="C50" i="7"/>
  <c r="C53" i="7"/>
  <c r="C72" i="7"/>
  <c r="C78" i="7"/>
  <c r="C88" i="7"/>
  <c r="D9" i="7"/>
  <c r="D22" i="7"/>
  <c r="D38" i="7"/>
  <c r="D39" i="7"/>
  <c r="D50" i="7"/>
  <c r="D52" i="7"/>
  <c r="D65" i="7"/>
  <c r="D76" i="7"/>
  <c r="D78" i="7"/>
  <c r="E78" i="7"/>
  <c r="F7" i="7"/>
  <c r="F11" i="7"/>
  <c r="F12" i="7"/>
  <c r="F13" i="7"/>
  <c r="F17" i="7"/>
  <c r="F20" i="7"/>
  <c r="F27" i="7"/>
  <c r="F28" i="7"/>
  <c r="F32" i="7"/>
  <c r="F33" i="7"/>
  <c r="F35" i="7"/>
  <c r="F38" i="7"/>
  <c r="F39" i="7"/>
  <c r="F40" i="7"/>
  <c r="F43" i="7"/>
  <c r="F44" i="7"/>
  <c r="F46" i="7"/>
  <c r="F50" i="7"/>
  <c r="F53" i="7"/>
  <c r="F54" i="7"/>
  <c r="F56" i="7"/>
  <c r="F61" i="7"/>
  <c r="F62" i="7"/>
  <c r="F68" i="7"/>
  <c r="F72" i="7"/>
  <c r="F76" i="7"/>
  <c r="F80" i="7"/>
  <c r="F86" i="7"/>
  <c r="F87" i="7"/>
  <c r="F88" i="7"/>
  <c r="F89" i="7"/>
  <c r="I11" i="2"/>
  <c r="J11" i="2" s="1"/>
  <c r="G5" i="7" l="1"/>
  <c r="G92" i="7" s="1"/>
  <c r="H13" i="2"/>
  <c r="G13" i="2"/>
  <c r="C13" i="2"/>
  <c r="E8" i="2"/>
  <c r="I10" i="2"/>
  <c r="J10" i="2" s="1"/>
  <c r="I8" i="2"/>
  <c r="B92" i="7"/>
  <c r="E92" i="7"/>
  <c r="D92" i="7"/>
  <c r="C92" i="7"/>
  <c r="F92" i="7"/>
  <c r="E13" i="2" l="1"/>
  <c r="I13" i="2"/>
  <c r="J8" i="2"/>
  <c r="J13" i="2" l="1"/>
</calcChain>
</file>

<file path=xl/sharedStrings.xml><?xml version="1.0" encoding="utf-8"?>
<sst xmlns="http://schemas.openxmlformats.org/spreadsheetml/2006/main" count="401" uniqueCount="124">
  <si>
    <t>Grand Total</t>
  </si>
  <si>
    <t>ASSISTANT SUPERINTENDENT</t>
  </si>
  <si>
    <t>EDUCATION ADMINISTRATOR</t>
  </si>
  <si>
    <t>PRINCIPAL - DAY HIGH SCHOOL</t>
  </si>
  <si>
    <t>PRINCIPAL - J.H.S.</t>
  </si>
  <si>
    <t>PRINCIPAL - DAY ELEMENTARY SCHOOL</t>
  </si>
  <si>
    <t>PRINCIPAL - DAY ELEMENTARY SCHOOL - TERM</t>
  </si>
  <si>
    <t>PRINCIPAL - ASSIGNED</t>
  </si>
  <si>
    <t>SUPERVISOR - FULL YEAR</t>
  </si>
  <si>
    <t>SCHOOL PSYCHOLOGIST - SABBATICAL LEAVE</t>
  </si>
  <si>
    <t>SCHOOL PSYCHOLOGIST - TERMINAL LEAVE</t>
  </si>
  <si>
    <t>SCHOOL SOCIAL WORKER</t>
  </si>
  <si>
    <t>SCHOOL SOCIAL WORKER - SABBATICAL</t>
  </si>
  <si>
    <t>GUIDANCE COUNSELOR</t>
  </si>
  <si>
    <t>GUIDANCE COUNSELOR - SABBATICAL</t>
  </si>
  <si>
    <t>GUIDANCE COUNSELOR - TERMINAL LEAVE</t>
  </si>
  <si>
    <t>GUIDANCE COUNSELOR - BILINGUAL</t>
  </si>
  <si>
    <t>COACH - INSTRUCTIONAL</t>
  </si>
  <si>
    <t>COACH - INSTRUCTIONAL SPECIAL EDUCATION</t>
  </si>
  <si>
    <t>TEACHER - TRAINER</t>
  </si>
  <si>
    <t>LABORATORY SPECIALIST</t>
  </si>
  <si>
    <t>ADULT EDUCATION TEACHER</t>
  </si>
  <si>
    <t>SUBSTITUTE VOCATIONAL ASSISTANT</t>
  </si>
  <si>
    <t>LABORATORY ASSISTANT</t>
  </si>
  <si>
    <t>SCHOOL SECRETARY</t>
  </si>
  <si>
    <t>SCHOOL SECRETARY - TERMINAL LEAVE</t>
  </si>
  <si>
    <t>TEACHERS APPRENTICE</t>
  </si>
  <si>
    <t>RESEARCH ASSISTANT</t>
  </si>
  <si>
    <t>PROGRAM PRODUCER-TV/AUDIO, LEVEL 3</t>
  </si>
  <si>
    <t>ASSOCIATE EDUCATION ANALYST UFT</t>
  </si>
  <si>
    <t>EDUCATION OFFICER UFT</t>
  </si>
  <si>
    <t>DISTRICT BUSINESS MANAGER</t>
  </si>
  <si>
    <t>SCHOOL BUSINESS MANAGER</t>
  </si>
  <si>
    <t>SUBSTANCE ABUSE PREVENTION &amp; INTERV SPEC</t>
  </si>
  <si>
    <t>PRINCIPAL SCHOOL NEIGHBORHOOD WORKER</t>
  </si>
  <si>
    <t>SENIOR SCHOOL NEIGHBORHOOD WORKER</t>
  </si>
  <si>
    <t>SCHOOL NEIGHBORHOOD WORKER</t>
  </si>
  <si>
    <t>ADMINISTRATIVE EDUCATION OFFICER</t>
  </si>
  <si>
    <t>ADMINISTRATIVE EDUCATION ANALYST</t>
  </si>
  <si>
    <t>ASSOCIATE EDUCATION OFFICER</t>
  </si>
  <si>
    <t>EDUCATION OFFICER</t>
  </si>
  <si>
    <t>MEDIA SERVICE TECHNICIAN</t>
  </si>
  <si>
    <t>ELEVATOR OPERATOR</t>
  </si>
  <si>
    <t>MACHINIST</t>
  </si>
  <si>
    <t>MACHINIST HELPER</t>
  </si>
  <si>
    <t>SCHOOL EQUIPMENT MAINTAINER</t>
  </si>
  <si>
    <t>CHAUFFER-ATTENDANT</t>
  </si>
  <si>
    <t>PRINCIPAL ADMINISTRATIVE ASSOCIATE</t>
  </si>
  <si>
    <t>CLERICAL AIDE</t>
  </si>
  <si>
    <t>CLERICAL ASSOCIATE</t>
  </si>
  <si>
    <t>SECRETARY</t>
  </si>
  <si>
    <t>STOCKWORKER</t>
  </si>
  <si>
    <t>COMMUNITY COORDINATOR</t>
  </si>
  <si>
    <t>PHYSICAL THERAPIST</t>
  </si>
  <si>
    <t>COMMUNITY ASSOCIATE</t>
  </si>
  <si>
    <t>OCCUPATIONAL THERAPIST (DOE)</t>
  </si>
  <si>
    <t>PHYSICAL THERAPIST (DOE)</t>
  </si>
  <si>
    <t>COMMUNITY ASSISTANT</t>
  </si>
  <si>
    <t>EDUCATIONAL PARAPROFESSIONAL(FY04+)</t>
  </si>
  <si>
    <t>IEP EDUCATIONAL PARAPROFESSIONAL(FY04+)</t>
  </si>
  <si>
    <t>TEACHER AIDE CITYWIDE (FY05+)</t>
  </si>
  <si>
    <t>SCHOOL COMPUTER TECHNOLOGY SPECIALIST</t>
  </si>
  <si>
    <t>COMPUTER PROGRAMMER ANALYST</t>
  </si>
  <si>
    <t>COMPUTER ASSOCIATE - OPERATOR</t>
  </si>
  <si>
    <t>COMPUTER AIDE</t>
  </si>
  <si>
    <t>COMPUTER SERVICE TECHNICIAN</t>
  </si>
  <si>
    <t>SUPERVISING COMPUTER SERVICE TECHNICIAN</t>
  </si>
  <si>
    <t>COMPUTER ASSOCIATE - SOFTWARE</t>
  </si>
  <si>
    <t>Per Diem</t>
  </si>
  <si>
    <t>P/T Total</t>
  </si>
  <si>
    <t>U/A 401</t>
  </si>
  <si>
    <t>U/A 403</t>
  </si>
  <si>
    <t>-</t>
  </si>
  <si>
    <t>U/A 481</t>
  </si>
  <si>
    <t>TOTAL</t>
  </si>
  <si>
    <t>ASSISTANT PRINCIPAL TITLES</t>
  </si>
  <si>
    <t xml:space="preserve">SCHOOL PSYCHOLOGIST </t>
  </si>
  <si>
    <t xml:space="preserve">TEACHER TITLES </t>
  </si>
  <si>
    <t>HOURLY ADMIN TITLES</t>
  </si>
  <si>
    <t>PER DIEM STAFF</t>
  </si>
  <si>
    <t>SCHOOL AIDES- HOURLY</t>
  </si>
  <si>
    <t>SCHOOL GUARDS &amp; STUDENT AIDES-HOURLY</t>
  </si>
  <si>
    <t>FAMILY PARAS-HOURLY</t>
  </si>
  <si>
    <t>COMMUNITY ASSOCIATE-part-time</t>
  </si>
  <si>
    <t>COMMUNITY ASSISTANT- part-time</t>
  </si>
  <si>
    <t>Total</t>
  </si>
  <si>
    <t>Row Labels</t>
  </si>
  <si>
    <t xml:space="preserve"> U/A 401</t>
  </si>
  <si>
    <t xml:space="preserve"> U/A 403</t>
  </si>
  <si>
    <t xml:space="preserve"> U/A 481</t>
  </si>
  <si>
    <t>F/T &amp; P/T</t>
  </si>
  <si>
    <t>PRINCIPAL - MASTER &amp; MODEL</t>
  </si>
  <si>
    <t>PRINCIPAL - ADULT EDUCATION</t>
  </si>
  <si>
    <t>SCHOOL BUSINESS MANAGER- HOURLY</t>
  </si>
  <si>
    <t>CERTIFIED IT ADMINISTRATOR (LAN/WAN)</t>
  </si>
  <si>
    <t xml:space="preserve"> U/A 407</t>
  </si>
  <si>
    <t xml:space="preserve"> U/A 409</t>
  </si>
  <si>
    <t>SCHOOL PSYCHOLOGIST - BILINGUAL</t>
  </si>
  <si>
    <t>TEACHER ASSISTANT LEAD ED. PARA &amp; SPECIAL ED.</t>
  </si>
  <si>
    <t>DIRECTOR</t>
  </si>
  <si>
    <t>U/A Description</t>
  </si>
  <si>
    <t>UPK</t>
  </si>
  <si>
    <t>Gen. Ed. Instr. &amp; School Leadership</t>
  </si>
  <si>
    <t>Special Ed. Instr. &amp; School Leadership</t>
  </si>
  <si>
    <t>Categorical Programs</t>
  </si>
  <si>
    <t>Early Childhood</t>
  </si>
  <si>
    <t xml:space="preserve"> Non-Peds - o/c 001</t>
  </si>
  <si>
    <t>Peds - o/c 005</t>
  </si>
  <si>
    <t>Full - time / Total</t>
  </si>
  <si>
    <t>Part Time - o/c 021</t>
  </si>
  <si>
    <t>Part -time - o/c 031</t>
  </si>
  <si>
    <t>NYC DOE</t>
  </si>
  <si>
    <t>FY 2018  HEADCOUNT ACTUALS FOR CITY COUNCIL</t>
  </si>
  <si>
    <t>School-based staff</t>
  </si>
  <si>
    <t>ADMINISTRATIVE STAFF ANALYST</t>
  </si>
  <si>
    <t>ASSOCIATE EDUCATION OFFICER (UFT)</t>
  </si>
  <si>
    <t>EDUCATION ANALYST UFT</t>
  </si>
  <si>
    <t>FY 2018 June</t>
  </si>
  <si>
    <t>FY 2018 June Headcount Report</t>
  </si>
  <si>
    <t>FAMIS HEADCOUNT ACTUALS - FY 2018 - JUNE</t>
  </si>
  <si>
    <t>U/A 409</t>
  </si>
  <si>
    <t>U/A 407</t>
  </si>
  <si>
    <t>Note:  summary may not match detail due to rounding.</t>
  </si>
  <si>
    <t xml:space="preserve">City Council Terms and Conditions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</si>
</sst>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u/>
      <sz val="12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DF7DD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rgb="FFC00000"/>
      </top>
      <bottom style="thick">
        <color rgb="FFC00000"/>
      </bottom>
      <diagonal/>
    </border>
    <border>
      <left style="medium">
        <color indexed="64"/>
      </left>
      <right style="thin">
        <color indexed="64"/>
      </right>
      <top style="thin">
        <color rgb="FFC00000"/>
      </top>
      <bottom style="thick">
        <color rgb="FFC0000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4" fillId="0" borderId="0" xfId="0" applyFont="1"/>
    <xf numFmtId="43" fontId="2" fillId="0" borderId="0" xfId="1" applyFont="1"/>
    <xf numFmtId="0" fontId="2" fillId="0" borderId="1" xfId="0" applyFont="1" applyBorder="1"/>
    <xf numFmtId="0" fontId="2" fillId="0" borderId="1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center" wrapText="1"/>
    </xf>
    <xf numFmtId="0" fontId="2" fillId="3" borderId="2" xfId="0" applyFont="1" applyFill="1" applyBorder="1"/>
    <xf numFmtId="164" fontId="2" fillId="3" borderId="2" xfId="1" quotePrefix="1" applyNumberFormat="1" applyFont="1" applyFill="1" applyBorder="1" applyAlignment="1">
      <alignment horizontal="center"/>
    </xf>
    <xf numFmtId="0" fontId="2" fillId="3" borderId="3" xfId="0" applyFont="1" applyFill="1" applyBorder="1"/>
    <xf numFmtId="164" fontId="2" fillId="3" borderId="3" xfId="1" applyNumberFormat="1" applyFont="1" applyFill="1" applyBorder="1" applyAlignment="1">
      <alignment horizontal="center"/>
    </xf>
    <xf numFmtId="164" fontId="2" fillId="4" borderId="13" xfId="1" applyNumberFormat="1" applyFont="1" applyFill="1" applyBorder="1" applyAlignment="1">
      <alignment horizontal="center" wrapText="1"/>
    </xf>
    <xf numFmtId="164" fontId="2" fillId="4" borderId="4" xfId="1" applyNumberFormat="1" applyFont="1" applyFill="1" applyBorder="1" applyAlignment="1">
      <alignment horizontal="center" wrapText="1"/>
    </xf>
    <xf numFmtId="164" fontId="2" fillId="4" borderId="5" xfId="1" applyNumberFormat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right"/>
    </xf>
    <xf numFmtId="164" fontId="2" fillId="3" borderId="11" xfId="1" applyNumberFormat="1" applyFont="1" applyFill="1" applyBorder="1" applyAlignment="1">
      <alignment horizontal="center"/>
    </xf>
    <xf numFmtId="164" fontId="2" fillId="3" borderId="20" xfId="1" applyNumberFormat="1" applyFont="1" applyFill="1" applyBorder="1" applyAlignment="1">
      <alignment horizontal="center"/>
    </xf>
    <xf numFmtId="164" fontId="2" fillId="3" borderId="14" xfId="1" quotePrefix="1" applyNumberFormat="1" applyFont="1" applyFill="1" applyBorder="1" applyAlignment="1">
      <alignment horizontal="center"/>
    </xf>
    <xf numFmtId="164" fontId="2" fillId="3" borderId="21" xfId="1" applyNumberFormat="1" applyFont="1" applyFill="1" applyBorder="1" applyAlignment="1">
      <alignment horizontal="center"/>
    </xf>
    <xf numFmtId="0" fontId="2" fillId="0" borderId="10" xfId="0" quotePrefix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4" fontId="2" fillId="2" borderId="16" xfId="1" quotePrefix="1" applyNumberFormat="1" applyFont="1" applyFill="1" applyBorder="1" applyAlignment="1">
      <alignment horizontal="right"/>
    </xf>
    <xf numFmtId="0" fontId="0" fillId="2" borderId="8" xfId="0" quotePrefix="1" applyFont="1" applyFill="1" applyBorder="1" applyAlignment="1">
      <alignment horizontal="right"/>
    </xf>
    <xf numFmtId="164" fontId="0" fillId="2" borderId="9" xfId="0" applyNumberFormat="1" applyFont="1" applyFill="1" applyBorder="1" applyAlignment="1">
      <alignment horizontal="right"/>
    </xf>
    <xf numFmtId="0" fontId="0" fillId="0" borderId="22" xfId="0" applyFont="1" applyBorder="1"/>
    <xf numFmtId="0" fontId="2" fillId="0" borderId="23" xfId="0" applyFont="1" applyBorder="1" applyAlignment="1">
      <alignment wrapText="1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164" fontId="0" fillId="0" borderId="0" xfId="0" applyNumberFormat="1"/>
    <xf numFmtId="0" fontId="5" fillId="0" borderId="0" xfId="0" applyFont="1"/>
    <xf numFmtId="0" fontId="2" fillId="0" borderId="1" xfId="0" applyFont="1" applyBorder="1" applyAlignment="1">
      <alignment wrapText="1"/>
    </xf>
    <xf numFmtId="0" fontId="2" fillId="0" borderId="0" xfId="0" quotePrefix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4" borderId="17" xfId="0" quotePrefix="1" applyFont="1" applyFill="1" applyBorder="1" applyAlignment="1">
      <alignment horizontal="center"/>
    </xf>
    <xf numFmtId="0" fontId="2" fillId="4" borderId="18" xfId="0" quotePrefix="1" applyFont="1" applyFill="1" applyBorder="1" applyAlignment="1">
      <alignment horizontal="center"/>
    </xf>
    <xf numFmtId="0" fontId="2" fillId="4" borderId="19" xfId="0" quotePrefix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164" fontId="1" fillId="2" borderId="6" xfId="1" quotePrefix="1" applyNumberFormat="1" applyFont="1" applyFill="1" applyBorder="1" applyAlignment="1">
      <alignment horizontal="right"/>
    </xf>
    <xf numFmtId="164" fontId="1" fillId="2" borderId="8" xfId="1" quotePrefix="1" applyNumberFormat="1" applyFont="1" applyFill="1" applyBorder="1" applyAlignment="1">
      <alignment horizontal="right"/>
    </xf>
    <xf numFmtId="164" fontId="1" fillId="2" borderId="7" xfId="1" quotePrefix="1" applyNumberFormat="1" applyFont="1" applyFill="1" applyBorder="1" applyAlignment="1">
      <alignment horizontal="right"/>
    </xf>
    <xf numFmtId="164" fontId="2" fillId="2" borderId="15" xfId="1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AFCF4"/>
      <color rgb="FFFBFCD4"/>
      <color rgb="FF1317B9"/>
      <color rgb="FFFF0066"/>
      <color rgb="FFCC00CC"/>
      <color rgb="FFFA066F"/>
      <color rgb="FF3333FF"/>
      <color rgb="FFFF0000"/>
      <color rgb="FFCFFDD3"/>
      <color rgb="FFDCD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676501</xdr:colOff>
      <xdr:row>0</xdr:row>
      <xdr:rowOff>85610</xdr:rowOff>
    </xdr:from>
    <xdr:ext cx="1314912" cy="405432"/>
    <xdr:sp macro="" textlink="">
      <xdr:nvSpPr>
        <xdr:cNvPr id="2" name="Rectangle 1"/>
        <xdr:cNvSpPr/>
      </xdr:nvSpPr>
      <xdr:spPr>
        <a:xfrm>
          <a:off x="8123319" y="85610"/>
          <a:ext cx="1314912" cy="405432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905"/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7/17/2018</a:t>
          </a:r>
        </a:p>
      </xdr:txBody>
    </xdr:sp>
    <xdr:clientData/>
  </xdr:oneCellAnchor>
  <xdr:oneCellAnchor>
    <xdr:from>
      <xdr:col>15</xdr:col>
      <xdr:colOff>74543</xdr:colOff>
      <xdr:row>14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8903804" y="1192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738825</xdr:colOff>
      <xdr:row>0</xdr:row>
      <xdr:rowOff>178885</xdr:rowOff>
    </xdr:from>
    <xdr:ext cx="1436996" cy="405432"/>
    <xdr:sp macro="" textlink="">
      <xdr:nvSpPr>
        <xdr:cNvPr id="4" name="Rectangle 3"/>
        <xdr:cNvSpPr/>
      </xdr:nvSpPr>
      <xdr:spPr>
        <a:xfrm>
          <a:off x="6539550" y="178885"/>
          <a:ext cx="1436996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7/17/2018</a:t>
          </a:r>
        </a:p>
      </xdr:txBody>
    </xdr:sp>
    <xdr:clientData/>
  </xdr:oneCellAnchor>
  <xdr:oneCellAnchor>
    <xdr:from>
      <xdr:col>7</xdr:col>
      <xdr:colOff>552450</xdr:colOff>
      <xdr:row>0</xdr:row>
      <xdr:rowOff>47625</xdr:rowOff>
    </xdr:from>
    <xdr:ext cx="1909894" cy="405432"/>
    <xdr:sp macro="" textlink="">
      <xdr:nvSpPr>
        <xdr:cNvPr id="6" name="Rectangle 5"/>
        <xdr:cNvSpPr/>
      </xdr:nvSpPr>
      <xdr:spPr>
        <a:xfrm>
          <a:off x="11560037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"/>
  <dimension ref="A1:AA99"/>
  <sheetViews>
    <sheetView tabSelected="1" zoomScale="110" zoomScaleNormal="110" workbookViewId="0">
      <selection activeCell="G24" sqref="G24"/>
    </sheetView>
  </sheetViews>
  <sheetFormatPr defaultRowHeight="15" x14ac:dyDescent="0.25"/>
  <cols>
    <col min="1" max="1" width="11" customWidth="1"/>
    <col min="2" max="2" width="34.140625" customWidth="1"/>
    <col min="3" max="3" width="12.7109375" customWidth="1"/>
    <col min="4" max="4" width="13.28515625" customWidth="1"/>
    <col min="5" max="5" width="13" customWidth="1"/>
    <col min="6" max="6" width="11.140625" customWidth="1"/>
    <col min="7" max="7" width="11.7109375" customWidth="1"/>
    <col min="8" max="8" width="11.85546875" customWidth="1"/>
    <col min="9" max="9" width="11" customWidth="1"/>
    <col min="10" max="10" width="10.7109375" customWidth="1"/>
    <col min="11" max="11" width="11.5703125" customWidth="1"/>
    <col min="12" max="27" width="9.28515625" customWidth="1"/>
    <col min="28" max="28" width="11.28515625" customWidth="1"/>
    <col min="30" max="30" width="2.28515625" customWidth="1"/>
  </cols>
  <sheetData>
    <row r="1" spans="1:10" ht="21" x14ac:dyDescent="0.35">
      <c r="A1" s="44" t="s">
        <v>111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1" x14ac:dyDescent="0.35">
      <c r="A2" s="44" t="s">
        <v>123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1" x14ac:dyDescent="0.35">
      <c r="A3" s="44" t="s">
        <v>118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5.75" x14ac:dyDescent="0.25">
      <c r="A4" s="2"/>
      <c r="B4" s="2"/>
      <c r="C4" s="1"/>
      <c r="D4" s="1"/>
      <c r="E4" s="1"/>
      <c r="F4" s="1"/>
      <c r="G4" s="1"/>
      <c r="H4" s="1"/>
      <c r="I4" s="1"/>
      <c r="J4" s="3"/>
    </row>
    <row r="5" spans="1:10" ht="15.75" x14ac:dyDescent="0.25">
      <c r="A5" s="2"/>
      <c r="B5" s="2"/>
      <c r="C5" s="1"/>
      <c r="D5" s="1"/>
      <c r="E5" s="1"/>
      <c r="F5" s="1"/>
      <c r="G5" s="1"/>
      <c r="H5" s="1"/>
      <c r="I5" s="1"/>
      <c r="J5" s="3"/>
    </row>
    <row r="6" spans="1:10" x14ac:dyDescent="0.25">
      <c r="A6" s="33" t="s">
        <v>119</v>
      </c>
      <c r="B6" s="33"/>
      <c r="C6" s="34"/>
      <c r="D6" s="34"/>
      <c r="E6" s="34"/>
      <c r="F6" s="34"/>
      <c r="G6" s="34"/>
      <c r="H6" s="34"/>
      <c r="I6" s="1"/>
      <c r="J6" s="3"/>
    </row>
    <row r="7" spans="1:10" ht="30.75" thickBot="1" x14ac:dyDescent="0.3">
      <c r="A7" s="32" t="s">
        <v>113</v>
      </c>
      <c r="B7" s="4" t="s">
        <v>100</v>
      </c>
      <c r="C7" s="6" t="s">
        <v>106</v>
      </c>
      <c r="D7" s="20" t="s">
        <v>107</v>
      </c>
      <c r="E7" s="21" t="s">
        <v>108</v>
      </c>
      <c r="F7" s="19" t="s">
        <v>109</v>
      </c>
      <c r="G7" s="6" t="s">
        <v>110</v>
      </c>
      <c r="H7" s="20" t="s">
        <v>68</v>
      </c>
      <c r="I7" s="5" t="s">
        <v>69</v>
      </c>
      <c r="J7" s="6" t="s">
        <v>0</v>
      </c>
    </row>
    <row r="8" spans="1:10" ht="15.75" thickTop="1" x14ac:dyDescent="0.25">
      <c r="A8" s="7" t="s">
        <v>70</v>
      </c>
      <c r="B8" s="7" t="s">
        <v>102</v>
      </c>
      <c r="C8" s="8">
        <v>2617</v>
      </c>
      <c r="D8" s="8">
        <v>61905</v>
      </c>
      <c r="E8" s="15">
        <f>D8+C8</f>
        <v>64522</v>
      </c>
      <c r="F8" s="17">
        <v>5</v>
      </c>
      <c r="G8" s="8">
        <v>6351</v>
      </c>
      <c r="H8" s="8">
        <v>411</v>
      </c>
      <c r="I8" s="8">
        <f>SUM(F8:H8)</f>
        <v>6767</v>
      </c>
      <c r="J8" s="8">
        <f>I8+E8</f>
        <v>71289</v>
      </c>
    </row>
    <row r="9" spans="1:10" x14ac:dyDescent="0.25">
      <c r="A9" s="7" t="s">
        <v>71</v>
      </c>
      <c r="B9" s="7" t="s">
        <v>103</v>
      </c>
      <c r="C9" s="8">
        <v>4</v>
      </c>
      <c r="D9" s="8">
        <v>28312</v>
      </c>
      <c r="E9" s="15">
        <f t="shared" ref="E9:E12" si="0">D9+C9</f>
        <v>28316</v>
      </c>
      <c r="F9" s="17">
        <v>0</v>
      </c>
      <c r="G9" s="8">
        <v>18</v>
      </c>
      <c r="H9" s="8">
        <v>75</v>
      </c>
      <c r="I9" s="8">
        <f t="shared" ref="I9:I12" si="1">SUM(F9:H9)</f>
        <v>93</v>
      </c>
      <c r="J9" s="8">
        <f t="shared" ref="J9:J12" si="2">I9+E9</f>
        <v>28409</v>
      </c>
    </row>
    <row r="10" spans="1:10" x14ac:dyDescent="0.25">
      <c r="A10" s="7" t="s">
        <v>121</v>
      </c>
      <c r="B10" s="7" t="s">
        <v>101</v>
      </c>
      <c r="C10" s="8">
        <v>14</v>
      </c>
      <c r="D10" s="8">
        <v>4831</v>
      </c>
      <c r="E10" s="15">
        <f t="shared" si="0"/>
        <v>4845</v>
      </c>
      <c r="F10" s="17">
        <v>0</v>
      </c>
      <c r="G10" s="8">
        <v>85</v>
      </c>
      <c r="H10" s="8">
        <v>8</v>
      </c>
      <c r="I10" s="8">
        <f t="shared" si="1"/>
        <v>93</v>
      </c>
      <c r="J10" s="8">
        <f t="shared" si="2"/>
        <v>4938</v>
      </c>
    </row>
    <row r="11" spans="1:10" x14ac:dyDescent="0.25">
      <c r="A11" s="7" t="s">
        <v>120</v>
      </c>
      <c r="B11" s="7" t="s">
        <v>105</v>
      </c>
      <c r="C11" s="8">
        <v>0</v>
      </c>
      <c r="D11" s="8">
        <v>43</v>
      </c>
      <c r="E11" s="15">
        <f t="shared" si="0"/>
        <v>43</v>
      </c>
      <c r="F11" s="17">
        <v>0</v>
      </c>
      <c r="G11" s="8">
        <v>0</v>
      </c>
      <c r="H11" s="8">
        <v>0</v>
      </c>
      <c r="I11" s="8">
        <f t="shared" si="1"/>
        <v>0</v>
      </c>
      <c r="J11" s="8">
        <f t="shared" si="2"/>
        <v>43</v>
      </c>
    </row>
    <row r="12" spans="1:10" x14ac:dyDescent="0.25">
      <c r="A12" s="7" t="s">
        <v>73</v>
      </c>
      <c r="B12" s="7" t="s">
        <v>104</v>
      </c>
      <c r="C12" s="8">
        <v>425</v>
      </c>
      <c r="D12" s="8">
        <v>6293</v>
      </c>
      <c r="E12" s="15">
        <f t="shared" si="0"/>
        <v>6718</v>
      </c>
      <c r="F12" s="17">
        <v>0</v>
      </c>
      <c r="G12" s="8">
        <v>200</v>
      </c>
      <c r="H12" s="8">
        <v>125</v>
      </c>
      <c r="I12" s="8">
        <f t="shared" si="1"/>
        <v>325</v>
      </c>
      <c r="J12" s="8">
        <f t="shared" si="2"/>
        <v>7043</v>
      </c>
    </row>
    <row r="13" spans="1:10" ht="15.75" thickBot="1" x14ac:dyDescent="0.3">
      <c r="A13" s="9" t="s">
        <v>74</v>
      </c>
      <c r="B13" s="9"/>
      <c r="C13" s="10">
        <f>SUM(C8:C12)</f>
        <v>3060</v>
      </c>
      <c r="D13" s="10">
        <f t="shared" ref="D13:J13" si="3">SUM(D8:D12)</f>
        <v>101384</v>
      </c>
      <c r="E13" s="16">
        <f t="shared" si="3"/>
        <v>104444</v>
      </c>
      <c r="F13" s="18">
        <f t="shared" si="3"/>
        <v>5</v>
      </c>
      <c r="G13" s="10">
        <f t="shared" si="3"/>
        <v>6654</v>
      </c>
      <c r="H13" s="10">
        <f t="shared" si="3"/>
        <v>619</v>
      </c>
      <c r="I13" s="10">
        <f t="shared" si="3"/>
        <v>7278</v>
      </c>
      <c r="J13" s="10">
        <f t="shared" si="3"/>
        <v>111722</v>
      </c>
    </row>
    <row r="14" spans="1:10" ht="15.75" thickTop="1" x14ac:dyDescent="0.25">
      <c r="C14" s="30"/>
      <c r="D14" s="30"/>
      <c r="E14" s="30"/>
      <c r="F14" s="30"/>
      <c r="G14" s="30"/>
      <c r="H14" s="30"/>
      <c r="I14" s="30"/>
      <c r="J14" s="30"/>
    </row>
    <row r="17" spans="1:1" x14ac:dyDescent="0.25">
      <c r="A17" s="31" t="s">
        <v>122</v>
      </c>
    </row>
    <row r="47" ht="6.75" customHeight="1" x14ac:dyDescent="0.25"/>
    <row r="68" ht="27.75" customHeight="1" x14ac:dyDescent="0.25"/>
    <row r="82" ht="23.25" customHeight="1" x14ac:dyDescent="0.25"/>
    <row r="87" ht="15" customHeight="1" x14ac:dyDescent="0.25"/>
    <row r="88" ht="32.25" customHeight="1" x14ac:dyDescent="0.25"/>
    <row r="99" ht="15" customHeight="1" x14ac:dyDescent="0.25"/>
  </sheetData>
  <mergeCells count="4">
    <mergeCell ref="A6:H6"/>
    <mergeCell ref="A1:J1"/>
    <mergeCell ref="A2:J2"/>
    <mergeCell ref="A3:J3"/>
  </mergeCells>
  <pageMargins left="0.7" right="0.45" top="0.75" bottom="0.5" header="0.3" footer="0.3"/>
  <pageSetup scale="68" orientation="portrait" cellComments="asDisplayed" verticalDpi="597" r:id="rId1"/>
  <headerFooter>
    <oddFooter>&amp;L&amp;8&amp;Z&amp;F</oddFooter>
  </headerFooter>
  <rowBreaks count="1" manualBreakCount="1">
    <brk id="47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G9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7" sqref="I7"/>
    </sheetView>
  </sheetViews>
  <sheetFormatPr defaultRowHeight="15" x14ac:dyDescent="0.25"/>
  <cols>
    <col min="1" max="1" width="49" customWidth="1"/>
    <col min="2" max="2" width="14.85546875" customWidth="1"/>
    <col min="3" max="7" width="11.5703125" customWidth="1"/>
    <col min="8" max="8" width="14.85546875" customWidth="1"/>
    <col min="9" max="13" width="11.5703125" customWidth="1"/>
  </cols>
  <sheetData>
    <row r="1" spans="1:7" ht="18.75" x14ac:dyDescent="0.3">
      <c r="A1" s="38" t="s">
        <v>112</v>
      </c>
      <c r="B1" s="38"/>
      <c r="C1" s="38"/>
      <c r="D1" s="38"/>
      <c r="E1" s="38"/>
      <c r="F1" s="38"/>
      <c r="G1" s="38"/>
    </row>
    <row r="2" spans="1:7" ht="24" customHeight="1" thickBot="1" x14ac:dyDescent="0.3">
      <c r="A2" s="39" t="s">
        <v>90</v>
      </c>
      <c r="B2" s="39"/>
      <c r="C2" s="39"/>
      <c r="D2" s="39"/>
      <c r="E2" s="39"/>
      <c r="F2" s="39"/>
      <c r="G2" s="39"/>
    </row>
    <row r="3" spans="1:7" ht="24.75" customHeight="1" thickTop="1" thickBot="1" x14ac:dyDescent="0.3">
      <c r="A3" s="25"/>
      <c r="B3" s="35" t="s">
        <v>117</v>
      </c>
      <c r="C3" s="36"/>
      <c r="D3" s="36"/>
      <c r="E3" s="36"/>
      <c r="F3" s="36"/>
      <c r="G3" s="37"/>
    </row>
    <row r="4" spans="1:7" ht="21" customHeight="1" thickBot="1" x14ac:dyDescent="0.3">
      <c r="A4" s="26" t="s">
        <v>86</v>
      </c>
      <c r="B4" s="11" t="s">
        <v>87</v>
      </c>
      <c r="C4" s="12" t="s">
        <v>88</v>
      </c>
      <c r="D4" s="12" t="s">
        <v>95</v>
      </c>
      <c r="E4" s="12" t="s">
        <v>96</v>
      </c>
      <c r="F4" s="12" t="s">
        <v>89</v>
      </c>
      <c r="G4" s="13" t="s">
        <v>85</v>
      </c>
    </row>
    <row r="5" spans="1:7" x14ac:dyDescent="0.25">
      <c r="A5" s="27" t="s">
        <v>38</v>
      </c>
      <c r="B5" s="40">
        <f>3</f>
        <v>3</v>
      </c>
      <c r="C5" s="23" t="s">
        <v>72</v>
      </c>
      <c r="D5" s="23" t="s">
        <v>72</v>
      </c>
      <c r="E5" s="23" t="s">
        <v>72</v>
      </c>
      <c r="F5" s="41">
        <f>3</f>
        <v>3</v>
      </c>
      <c r="G5" s="24">
        <f>SUM(B5:F5)</f>
        <v>6</v>
      </c>
    </row>
    <row r="6" spans="1:7" x14ac:dyDescent="0.25">
      <c r="A6" s="28" t="s">
        <v>37</v>
      </c>
      <c r="B6" s="42">
        <f>8</f>
        <v>8</v>
      </c>
      <c r="C6" s="23" t="s">
        <v>72</v>
      </c>
      <c r="D6" s="23" t="s">
        <v>72</v>
      </c>
      <c r="E6" s="23" t="s">
        <v>72</v>
      </c>
      <c r="F6" s="41">
        <f>15+2</f>
        <v>17</v>
      </c>
      <c r="G6" s="24">
        <f t="shared" ref="G6:G69" si="0">SUM(B6:F6)</f>
        <v>25</v>
      </c>
    </row>
    <row r="7" spans="1:7" x14ac:dyDescent="0.25">
      <c r="A7" s="28" t="s">
        <v>114</v>
      </c>
      <c r="B7" s="42" t="s">
        <v>72</v>
      </c>
      <c r="C7" s="23" t="s">
        <v>72</v>
      </c>
      <c r="D7" s="23" t="s">
        <v>72</v>
      </c>
      <c r="E7" s="23" t="s">
        <v>72</v>
      </c>
      <c r="F7" s="41">
        <f>1</f>
        <v>1</v>
      </c>
      <c r="G7" s="24">
        <f t="shared" si="0"/>
        <v>1</v>
      </c>
    </row>
    <row r="8" spans="1:7" x14ac:dyDescent="0.25">
      <c r="A8" s="28" t="s">
        <v>21</v>
      </c>
      <c r="B8" s="42">
        <f>54</f>
        <v>54</v>
      </c>
      <c r="C8" s="23" t="s">
        <v>72</v>
      </c>
      <c r="D8" s="23" t="s">
        <v>72</v>
      </c>
      <c r="E8" s="23" t="s">
        <v>72</v>
      </c>
      <c r="F8" s="41">
        <f>102</f>
        <v>102</v>
      </c>
      <c r="G8" s="24">
        <f t="shared" si="0"/>
        <v>156</v>
      </c>
    </row>
    <row r="9" spans="1:7" x14ac:dyDescent="0.25">
      <c r="A9" s="28" t="s">
        <v>75</v>
      </c>
      <c r="B9" s="42">
        <f>3174+19</f>
        <v>3193</v>
      </c>
      <c r="C9" s="23">
        <f>46+39+2</f>
        <v>87</v>
      </c>
      <c r="D9" s="23">
        <f>18</f>
        <v>18</v>
      </c>
      <c r="E9" s="23" t="s">
        <v>72</v>
      </c>
      <c r="F9" s="41">
        <f>57</f>
        <v>57</v>
      </c>
      <c r="G9" s="24">
        <f t="shared" si="0"/>
        <v>3355</v>
      </c>
    </row>
    <row r="10" spans="1:7" x14ac:dyDescent="0.25">
      <c r="A10" s="28" t="s">
        <v>1</v>
      </c>
      <c r="B10" s="42">
        <f>3</f>
        <v>3</v>
      </c>
      <c r="C10" s="23" t="s">
        <v>72</v>
      </c>
      <c r="D10" s="23" t="s">
        <v>72</v>
      </c>
      <c r="E10" s="23" t="s">
        <v>72</v>
      </c>
      <c r="F10" s="41" t="s">
        <v>72</v>
      </c>
      <c r="G10" s="24">
        <f t="shared" si="0"/>
        <v>3</v>
      </c>
    </row>
    <row r="11" spans="1:7" x14ac:dyDescent="0.25">
      <c r="A11" s="28" t="s">
        <v>29</v>
      </c>
      <c r="B11" s="42">
        <f>1</f>
        <v>1</v>
      </c>
      <c r="C11" s="23" t="s">
        <v>72</v>
      </c>
      <c r="D11" s="23" t="s">
        <v>72</v>
      </c>
      <c r="E11" s="23" t="s">
        <v>72</v>
      </c>
      <c r="F11" s="41">
        <f>1</f>
        <v>1</v>
      </c>
      <c r="G11" s="24">
        <f t="shared" si="0"/>
        <v>2</v>
      </c>
    </row>
    <row r="12" spans="1:7" x14ac:dyDescent="0.25">
      <c r="A12" s="28" t="s">
        <v>39</v>
      </c>
      <c r="B12" s="42" t="s">
        <v>72</v>
      </c>
      <c r="C12" s="23" t="s">
        <v>72</v>
      </c>
      <c r="D12" s="23" t="s">
        <v>72</v>
      </c>
      <c r="E12" s="23" t="s">
        <v>72</v>
      </c>
      <c r="F12" s="41">
        <f>1</f>
        <v>1</v>
      </c>
      <c r="G12" s="24">
        <f t="shared" si="0"/>
        <v>1</v>
      </c>
    </row>
    <row r="13" spans="1:7" x14ac:dyDescent="0.25">
      <c r="A13" s="28" t="s">
        <v>115</v>
      </c>
      <c r="B13" s="42" t="s">
        <v>72</v>
      </c>
      <c r="C13" s="23" t="s">
        <v>72</v>
      </c>
      <c r="D13" s="23" t="s">
        <v>72</v>
      </c>
      <c r="E13" s="23" t="s">
        <v>72</v>
      </c>
      <c r="F13" s="41">
        <f>1</f>
        <v>1</v>
      </c>
      <c r="G13" s="24">
        <f t="shared" si="0"/>
        <v>1</v>
      </c>
    </row>
    <row r="14" spans="1:7" x14ac:dyDescent="0.25">
      <c r="A14" s="28" t="s">
        <v>94</v>
      </c>
      <c r="B14" s="42">
        <f>2</f>
        <v>2</v>
      </c>
      <c r="C14" s="23" t="s">
        <v>72</v>
      </c>
      <c r="D14" s="23" t="s">
        <v>72</v>
      </c>
      <c r="E14" s="23" t="s">
        <v>72</v>
      </c>
      <c r="F14" s="41" t="s">
        <v>72</v>
      </c>
      <c r="G14" s="24">
        <f t="shared" si="0"/>
        <v>2</v>
      </c>
    </row>
    <row r="15" spans="1:7" x14ac:dyDescent="0.25">
      <c r="A15" s="28" t="s">
        <v>46</v>
      </c>
      <c r="B15" s="42">
        <f>1</f>
        <v>1</v>
      </c>
      <c r="C15" s="23" t="s">
        <v>72</v>
      </c>
      <c r="D15" s="23" t="s">
        <v>72</v>
      </c>
      <c r="E15" s="23" t="s">
        <v>72</v>
      </c>
      <c r="F15" s="41" t="s">
        <v>72</v>
      </c>
      <c r="G15" s="24">
        <f t="shared" si="0"/>
        <v>1</v>
      </c>
    </row>
    <row r="16" spans="1:7" x14ac:dyDescent="0.25">
      <c r="A16" s="28" t="s">
        <v>48</v>
      </c>
      <c r="B16" s="42">
        <f>1</f>
        <v>1</v>
      </c>
      <c r="C16" s="23" t="s">
        <v>72</v>
      </c>
      <c r="D16" s="23" t="s">
        <v>72</v>
      </c>
      <c r="E16" s="23" t="s">
        <v>72</v>
      </c>
      <c r="F16" s="41" t="s">
        <v>72</v>
      </c>
      <c r="G16" s="24">
        <f t="shared" si="0"/>
        <v>1</v>
      </c>
    </row>
    <row r="17" spans="1:7" x14ac:dyDescent="0.25">
      <c r="A17" s="28" t="s">
        <v>49</v>
      </c>
      <c r="B17" s="42">
        <f>3</f>
        <v>3</v>
      </c>
      <c r="C17" s="23" t="s">
        <v>72</v>
      </c>
      <c r="D17" s="23" t="s">
        <v>72</v>
      </c>
      <c r="E17" s="23" t="s">
        <v>72</v>
      </c>
      <c r="F17" s="41">
        <f>12</f>
        <v>12</v>
      </c>
      <c r="G17" s="24">
        <f t="shared" si="0"/>
        <v>15</v>
      </c>
    </row>
    <row r="18" spans="1:7" x14ac:dyDescent="0.25">
      <c r="A18" s="28" t="s">
        <v>17</v>
      </c>
      <c r="B18" s="42">
        <f>182</f>
        <v>182</v>
      </c>
      <c r="C18" s="23">
        <v>5</v>
      </c>
      <c r="D18" s="23" t="s">
        <v>72</v>
      </c>
      <c r="E18" s="23" t="s">
        <v>72</v>
      </c>
      <c r="F18" s="41">
        <f>32</f>
        <v>32</v>
      </c>
      <c r="G18" s="24">
        <f t="shared" si="0"/>
        <v>219</v>
      </c>
    </row>
    <row r="19" spans="1:7" x14ac:dyDescent="0.25">
      <c r="A19" s="28" t="s">
        <v>18</v>
      </c>
      <c r="B19" s="42">
        <f>2</f>
        <v>2</v>
      </c>
      <c r="C19" s="23">
        <f>1</f>
        <v>1</v>
      </c>
      <c r="D19" s="23" t="s">
        <v>72</v>
      </c>
      <c r="E19" s="23" t="s">
        <v>72</v>
      </c>
      <c r="F19" s="41" t="s">
        <v>72</v>
      </c>
      <c r="G19" s="24">
        <f t="shared" si="0"/>
        <v>3</v>
      </c>
    </row>
    <row r="20" spans="1:7" x14ac:dyDescent="0.25">
      <c r="A20" s="28" t="s">
        <v>57</v>
      </c>
      <c r="B20" s="42">
        <f>179</f>
        <v>179</v>
      </c>
      <c r="C20" s="23" t="s">
        <v>72</v>
      </c>
      <c r="D20" s="23" t="s">
        <v>72</v>
      </c>
      <c r="E20" s="23" t="s">
        <v>72</v>
      </c>
      <c r="F20" s="41">
        <f>2</f>
        <v>2</v>
      </c>
      <c r="G20" s="24">
        <f t="shared" si="0"/>
        <v>181</v>
      </c>
    </row>
    <row r="21" spans="1:7" x14ac:dyDescent="0.25">
      <c r="A21" s="28" t="s">
        <v>84</v>
      </c>
      <c r="B21" s="42">
        <f>4</f>
        <v>4</v>
      </c>
      <c r="C21" s="23" t="s">
        <v>72</v>
      </c>
      <c r="D21" s="23" t="s">
        <v>72</v>
      </c>
      <c r="E21" s="23" t="s">
        <v>72</v>
      </c>
      <c r="F21" s="41" t="s">
        <v>72</v>
      </c>
      <c r="G21" s="24">
        <f t="shared" si="0"/>
        <v>4</v>
      </c>
    </row>
    <row r="22" spans="1:7" x14ac:dyDescent="0.25">
      <c r="A22" s="28" t="s">
        <v>54</v>
      </c>
      <c r="B22" s="42">
        <f>1763</f>
        <v>1763</v>
      </c>
      <c r="C22" s="23" t="s">
        <v>72</v>
      </c>
      <c r="D22" s="23">
        <f>8</f>
        <v>8</v>
      </c>
      <c r="E22" s="23" t="s">
        <v>72</v>
      </c>
      <c r="F22" s="41">
        <f>38</f>
        <v>38</v>
      </c>
      <c r="G22" s="24">
        <f t="shared" si="0"/>
        <v>1809</v>
      </c>
    </row>
    <row r="23" spans="1:7" x14ac:dyDescent="0.25">
      <c r="A23" s="28" t="s">
        <v>83</v>
      </c>
      <c r="B23" s="42">
        <f>1</f>
        <v>1</v>
      </c>
      <c r="C23" s="23" t="s">
        <v>72</v>
      </c>
      <c r="D23" s="23" t="s">
        <v>72</v>
      </c>
      <c r="E23" s="23" t="s">
        <v>72</v>
      </c>
      <c r="F23" s="41" t="s">
        <v>72</v>
      </c>
      <c r="G23" s="24">
        <f t="shared" si="0"/>
        <v>1</v>
      </c>
    </row>
    <row r="24" spans="1:7" x14ac:dyDescent="0.25">
      <c r="A24" s="28" t="s">
        <v>52</v>
      </c>
      <c r="B24" s="42">
        <f>182</f>
        <v>182</v>
      </c>
      <c r="C24" s="23" t="s">
        <v>72</v>
      </c>
      <c r="D24" s="23" t="s">
        <v>72</v>
      </c>
      <c r="E24" s="23" t="s">
        <v>72</v>
      </c>
      <c r="F24" s="41">
        <v>27</v>
      </c>
      <c r="G24" s="24">
        <f t="shared" si="0"/>
        <v>209</v>
      </c>
    </row>
    <row r="25" spans="1:7" x14ac:dyDescent="0.25">
      <c r="A25" s="28" t="s">
        <v>64</v>
      </c>
      <c r="B25" s="42">
        <f>4</f>
        <v>4</v>
      </c>
      <c r="C25" s="23" t="s">
        <v>72</v>
      </c>
      <c r="D25" s="23" t="s">
        <v>72</v>
      </c>
      <c r="E25" s="23" t="s">
        <v>72</v>
      </c>
      <c r="F25" s="41" t="s">
        <v>72</v>
      </c>
      <c r="G25" s="24">
        <f t="shared" si="0"/>
        <v>4</v>
      </c>
    </row>
    <row r="26" spans="1:7" x14ac:dyDescent="0.25">
      <c r="A26" s="28" t="s">
        <v>63</v>
      </c>
      <c r="B26" s="42">
        <f>2</f>
        <v>2</v>
      </c>
      <c r="C26" s="23" t="s">
        <v>72</v>
      </c>
      <c r="D26" s="23" t="s">
        <v>72</v>
      </c>
      <c r="E26" s="23" t="s">
        <v>72</v>
      </c>
      <c r="F26" s="41" t="s">
        <v>72</v>
      </c>
      <c r="G26" s="24">
        <f t="shared" si="0"/>
        <v>2</v>
      </c>
    </row>
    <row r="27" spans="1:7" x14ac:dyDescent="0.25">
      <c r="A27" s="28" t="s">
        <v>67</v>
      </c>
      <c r="B27" s="42">
        <v>3</v>
      </c>
      <c r="C27" s="23" t="s">
        <v>72</v>
      </c>
      <c r="D27" s="23" t="s">
        <v>72</v>
      </c>
      <c r="E27" s="23" t="s">
        <v>72</v>
      </c>
      <c r="F27" s="41">
        <f>1</f>
        <v>1</v>
      </c>
      <c r="G27" s="24">
        <f t="shared" si="0"/>
        <v>4</v>
      </c>
    </row>
    <row r="28" spans="1:7" x14ac:dyDescent="0.25">
      <c r="A28" s="28" t="s">
        <v>62</v>
      </c>
      <c r="B28" s="42" t="s">
        <v>72</v>
      </c>
      <c r="C28" s="23" t="s">
        <v>72</v>
      </c>
      <c r="D28" s="23" t="s">
        <v>72</v>
      </c>
      <c r="E28" s="23" t="s">
        <v>72</v>
      </c>
      <c r="F28" s="41">
        <f>2</f>
        <v>2</v>
      </c>
      <c r="G28" s="24">
        <f t="shared" si="0"/>
        <v>2</v>
      </c>
    </row>
    <row r="29" spans="1:7" x14ac:dyDescent="0.25">
      <c r="A29" s="28" t="s">
        <v>65</v>
      </c>
      <c r="B29" s="42">
        <f>23</f>
        <v>23</v>
      </c>
      <c r="C29" s="23" t="s">
        <v>72</v>
      </c>
      <c r="D29" s="23" t="s">
        <v>72</v>
      </c>
      <c r="E29" s="23" t="s">
        <v>72</v>
      </c>
      <c r="F29" s="41" t="s">
        <v>72</v>
      </c>
      <c r="G29" s="24">
        <f t="shared" si="0"/>
        <v>23</v>
      </c>
    </row>
    <row r="30" spans="1:7" x14ac:dyDescent="0.25">
      <c r="A30" s="28" t="s">
        <v>99</v>
      </c>
      <c r="B30" s="42" t="s">
        <v>72</v>
      </c>
      <c r="C30" s="23" t="s">
        <v>72</v>
      </c>
      <c r="D30" s="23">
        <f>15+1</f>
        <v>16</v>
      </c>
      <c r="E30" s="23" t="s">
        <v>72</v>
      </c>
      <c r="F30" s="41" t="s">
        <v>72</v>
      </c>
      <c r="G30" s="24">
        <f t="shared" si="0"/>
        <v>16</v>
      </c>
    </row>
    <row r="31" spans="1:7" x14ac:dyDescent="0.25">
      <c r="A31" s="28" t="s">
        <v>31</v>
      </c>
      <c r="B31" s="42">
        <f>11</f>
        <v>11</v>
      </c>
      <c r="C31" s="23" t="s">
        <v>72</v>
      </c>
      <c r="D31" s="23" t="s">
        <v>72</v>
      </c>
      <c r="E31" s="23" t="s">
        <v>72</v>
      </c>
      <c r="F31" s="41" t="s">
        <v>72</v>
      </c>
      <c r="G31" s="24">
        <f t="shared" si="0"/>
        <v>11</v>
      </c>
    </row>
    <row r="32" spans="1:7" x14ac:dyDescent="0.25">
      <c r="A32" s="28" t="s">
        <v>116</v>
      </c>
      <c r="B32" s="42" t="s">
        <v>72</v>
      </c>
      <c r="C32" s="23" t="s">
        <v>72</v>
      </c>
      <c r="D32" s="23" t="s">
        <v>72</v>
      </c>
      <c r="E32" s="23" t="s">
        <v>72</v>
      </c>
      <c r="F32" s="41">
        <f>1</f>
        <v>1</v>
      </c>
      <c r="G32" s="24">
        <f t="shared" si="0"/>
        <v>1</v>
      </c>
    </row>
    <row r="33" spans="1:7" x14ac:dyDescent="0.25">
      <c r="A33" s="28" t="s">
        <v>2</v>
      </c>
      <c r="B33" s="42">
        <f>10</f>
        <v>10</v>
      </c>
      <c r="C33" s="23" t="s">
        <v>72</v>
      </c>
      <c r="D33" s="23" t="s">
        <v>72</v>
      </c>
      <c r="E33" s="23" t="s">
        <v>72</v>
      </c>
      <c r="F33" s="41">
        <f>66</f>
        <v>66</v>
      </c>
      <c r="G33" s="24">
        <f t="shared" si="0"/>
        <v>76</v>
      </c>
    </row>
    <row r="34" spans="1:7" x14ac:dyDescent="0.25">
      <c r="A34" s="28" t="s">
        <v>40</v>
      </c>
      <c r="B34" s="42">
        <v>0</v>
      </c>
      <c r="C34" s="23" t="s">
        <v>72</v>
      </c>
      <c r="D34" s="23" t="s">
        <v>72</v>
      </c>
      <c r="E34" s="23" t="s">
        <v>72</v>
      </c>
      <c r="F34" s="41">
        <f>1</f>
        <v>1</v>
      </c>
      <c r="G34" s="24">
        <f t="shared" si="0"/>
        <v>1</v>
      </c>
    </row>
    <row r="35" spans="1:7" x14ac:dyDescent="0.25">
      <c r="A35" s="28" t="s">
        <v>30</v>
      </c>
      <c r="B35" s="42">
        <f>3</f>
        <v>3</v>
      </c>
      <c r="C35" s="41" t="s">
        <v>72</v>
      </c>
      <c r="D35" s="41" t="s">
        <v>72</v>
      </c>
      <c r="E35" s="23" t="s">
        <v>72</v>
      </c>
      <c r="F35" s="41">
        <f>4</f>
        <v>4</v>
      </c>
      <c r="G35" s="24">
        <f t="shared" si="0"/>
        <v>7</v>
      </c>
    </row>
    <row r="36" spans="1:7" x14ac:dyDescent="0.25">
      <c r="A36" s="28" t="s">
        <v>58</v>
      </c>
      <c r="B36" s="42">
        <f>1065</f>
        <v>1065</v>
      </c>
      <c r="C36" s="41">
        <f>1949</f>
        <v>1949</v>
      </c>
      <c r="D36" s="41">
        <f>2029</f>
        <v>2029</v>
      </c>
      <c r="E36" s="23" t="s">
        <v>72</v>
      </c>
      <c r="F36" s="41">
        <f>189</f>
        <v>189</v>
      </c>
      <c r="G36" s="24">
        <f t="shared" si="0"/>
        <v>5232</v>
      </c>
    </row>
    <row r="37" spans="1:7" x14ac:dyDescent="0.25">
      <c r="A37" s="28" t="s">
        <v>42</v>
      </c>
      <c r="B37" s="42">
        <f>3</f>
        <v>3</v>
      </c>
      <c r="C37" s="41" t="s">
        <v>72</v>
      </c>
      <c r="D37" s="41" t="s">
        <v>72</v>
      </c>
      <c r="E37" s="23" t="s">
        <v>72</v>
      </c>
      <c r="F37" s="41" t="s">
        <v>72</v>
      </c>
      <c r="G37" s="24">
        <f t="shared" si="0"/>
        <v>3</v>
      </c>
    </row>
    <row r="38" spans="1:7" x14ac:dyDescent="0.25">
      <c r="A38" s="28" t="s">
        <v>82</v>
      </c>
      <c r="B38" s="42">
        <f>414</f>
        <v>414</v>
      </c>
      <c r="C38" s="23">
        <f>18</f>
        <v>18</v>
      </c>
      <c r="D38" s="23">
        <f>38</f>
        <v>38</v>
      </c>
      <c r="E38" s="23" t="s">
        <v>72</v>
      </c>
      <c r="F38" s="23">
        <f>46</f>
        <v>46</v>
      </c>
      <c r="G38" s="24">
        <f t="shared" si="0"/>
        <v>516</v>
      </c>
    </row>
    <row r="39" spans="1:7" x14ac:dyDescent="0.25">
      <c r="A39" s="28" t="s">
        <v>13</v>
      </c>
      <c r="B39" s="42">
        <f>1629</f>
        <v>1629</v>
      </c>
      <c r="C39" s="41">
        <f>731</f>
        <v>731</v>
      </c>
      <c r="D39" s="23">
        <f>1</f>
        <v>1</v>
      </c>
      <c r="E39" s="23" t="s">
        <v>72</v>
      </c>
      <c r="F39" s="41">
        <f>225</f>
        <v>225</v>
      </c>
      <c r="G39" s="24">
        <f t="shared" si="0"/>
        <v>2586</v>
      </c>
    </row>
    <row r="40" spans="1:7" x14ac:dyDescent="0.25">
      <c r="A40" s="28" t="s">
        <v>16</v>
      </c>
      <c r="B40" s="42">
        <f>181</f>
        <v>181</v>
      </c>
      <c r="C40" s="41">
        <f>57</f>
        <v>57</v>
      </c>
      <c r="D40" s="23" t="s">
        <v>72</v>
      </c>
      <c r="E40" s="23" t="s">
        <v>72</v>
      </c>
      <c r="F40" s="41">
        <f>20</f>
        <v>20</v>
      </c>
      <c r="G40" s="24">
        <f t="shared" si="0"/>
        <v>258</v>
      </c>
    </row>
    <row r="41" spans="1:7" x14ac:dyDescent="0.25">
      <c r="A41" s="28" t="s">
        <v>14</v>
      </c>
      <c r="B41" s="42">
        <f>8</f>
        <v>8</v>
      </c>
      <c r="C41" s="23" t="s">
        <v>72</v>
      </c>
      <c r="D41" s="23" t="s">
        <v>72</v>
      </c>
      <c r="E41" s="23" t="s">
        <v>72</v>
      </c>
      <c r="F41" s="41" t="s">
        <v>72</v>
      </c>
      <c r="G41" s="24">
        <f t="shared" si="0"/>
        <v>8</v>
      </c>
    </row>
    <row r="42" spans="1:7" x14ac:dyDescent="0.25">
      <c r="A42" s="28" t="s">
        <v>15</v>
      </c>
      <c r="B42" s="42">
        <f>2</f>
        <v>2</v>
      </c>
      <c r="C42" s="23" t="s">
        <v>72</v>
      </c>
      <c r="D42" s="23" t="s">
        <v>72</v>
      </c>
      <c r="E42" s="23" t="s">
        <v>72</v>
      </c>
      <c r="F42" s="41" t="s">
        <v>72</v>
      </c>
      <c r="G42" s="24">
        <f t="shared" si="0"/>
        <v>2</v>
      </c>
    </row>
    <row r="43" spans="1:7" x14ac:dyDescent="0.25">
      <c r="A43" s="28" t="s">
        <v>78</v>
      </c>
      <c r="B43" s="42">
        <f>14</f>
        <v>14</v>
      </c>
      <c r="C43" s="23" t="s">
        <v>72</v>
      </c>
      <c r="D43" s="23" t="s">
        <v>72</v>
      </c>
      <c r="E43" s="23" t="s">
        <v>72</v>
      </c>
      <c r="F43" s="41">
        <f>1</f>
        <v>1</v>
      </c>
      <c r="G43" s="24">
        <f t="shared" si="0"/>
        <v>15</v>
      </c>
    </row>
    <row r="44" spans="1:7" x14ac:dyDescent="0.25">
      <c r="A44" s="28" t="s">
        <v>59</v>
      </c>
      <c r="B44" s="42">
        <f>30</f>
        <v>30</v>
      </c>
      <c r="C44" s="41">
        <f>9596</f>
        <v>9596</v>
      </c>
      <c r="D44" s="23" t="s">
        <v>72</v>
      </c>
      <c r="E44" s="23" t="s">
        <v>72</v>
      </c>
      <c r="F44" s="41">
        <f>2338</f>
        <v>2338</v>
      </c>
      <c r="G44" s="24">
        <f t="shared" si="0"/>
        <v>11964</v>
      </c>
    </row>
    <row r="45" spans="1:7" x14ac:dyDescent="0.25">
      <c r="A45" s="28" t="s">
        <v>23</v>
      </c>
      <c r="B45" s="42">
        <f>4</f>
        <v>4</v>
      </c>
      <c r="C45" s="23" t="s">
        <v>72</v>
      </c>
      <c r="D45" s="23" t="s">
        <v>72</v>
      </c>
      <c r="E45" s="23" t="s">
        <v>72</v>
      </c>
      <c r="F45" s="41" t="s">
        <v>72</v>
      </c>
      <c r="G45" s="24">
        <f t="shared" si="0"/>
        <v>4</v>
      </c>
    </row>
    <row r="46" spans="1:7" x14ac:dyDescent="0.25">
      <c r="A46" s="28" t="s">
        <v>20</v>
      </c>
      <c r="B46" s="42">
        <f>76</f>
        <v>76</v>
      </c>
      <c r="C46" s="23" t="s">
        <v>72</v>
      </c>
      <c r="D46" s="23" t="s">
        <v>72</v>
      </c>
      <c r="E46" s="23" t="s">
        <v>72</v>
      </c>
      <c r="F46" s="41">
        <f>1</f>
        <v>1</v>
      </c>
      <c r="G46" s="24">
        <f t="shared" si="0"/>
        <v>77</v>
      </c>
    </row>
    <row r="47" spans="1:7" x14ac:dyDescent="0.25">
      <c r="A47" s="28" t="s">
        <v>43</v>
      </c>
      <c r="B47" s="42">
        <f>2</f>
        <v>2</v>
      </c>
      <c r="C47" s="23" t="s">
        <v>72</v>
      </c>
      <c r="D47" s="23" t="s">
        <v>72</v>
      </c>
      <c r="E47" s="23" t="s">
        <v>72</v>
      </c>
      <c r="F47" s="41" t="s">
        <v>72</v>
      </c>
      <c r="G47" s="24">
        <f t="shared" si="0"/>
        <v>2</v>
      </c>
    </row>
    <row r="48" spans="1:7" x14ac:dyDescent="0.25">
      <c r="A48" s="28" t="s">
        <v>44</v>
      </c>
      <c r="B48" s="42">
        <f>3</f>
        <v>3</v>
      </c>
      <c r="C48" s="23" t="s">
        <v>72</v>
      </c>
      <c r="D48" s="23" t="s">
        <v>72</v>
      </c>
      <c r="E48" s="23" t="s">
        <v>72</v>
      </c>
      <c r="F48" s="41" t="s">
        <v>72</v>
      </c>
      <c r="G48" s="24">
        <f t="shared" si="0"/>
        <v>3</v>
      </c>
    </row>
    <row r="49" spans="1:7" x14ac:dyDescent="0.25">
      <c r="A49" s="28" t="s">
        <v>41</v>
      </c>
      <c r="B49" s="42">
        <f>1</f>
        <v>1</v>
      </c>
      <c r="C49" s="23" t="s">
        <v>72</v>
      </c>
      <c r="D49" s="23" t="s">
        <v>72</v>
      </c>
      <c r="E49" s="23" t="s">
        <v>72</v>
      </c>
      <c r="F49" s="41" t="s">
        <v>72</v>
      </c>
      <c r="G49" s="24">
        <f t="shared" si="0"/>
        <v>1</v>
      </c>
    </row>
    <row r="50" spans="1:7" x14ac:dyDescent="0.25">
      <c r="A50" s="28" t="s">
        <v>55</v>
      </c>
      <c r="B50" s="42">
        <f>3</f>
        <v>3</v>
      </c>
      <c r="C50" s="23">
        <f>2</f>
        <v>2</v>
      </c>
      <c r="D50" s="23">
        <f>3</f>
        <v>3</v>
      </c>
      <c r="E50" s="23" t="s">
        <v>72</v>
      </c>
      <c r="F50" s="41">
        <f>14</f>
        <v>14</v>
      </c>
      <c r="G50" s="24">
        <f t="shared" si="0"/>
        <v>22</v>
      </c>
    </row>
    <row r="51" spans="1:7" x14ac:dyDescent="0.25">
      <c r="A51" s="28" t="s">
        <v>79</v>
      </c>
      <c r="B51" s="42">
        <f>411</f>
        <v>411</v>
      </c>
      <c r="C51" s="23">
        <f>75</f>
        <v>75</v>
      </c>
      <c r="D51" s="23">
        <f>8</f>
        <v>8</v>
      </c>
      <c r="E51" s="23" t="s">
        <v>72</v>
      </c>
      <c r="F51" s="41">
        <f>125</f>
        <v>125</v>
      </c>
      <c r="G51" s="24">
        <f t="shared" si="0"/>
        <v>619</v>
      </c>
    </row>
    <row r="52" spans="1:7" x14ac:dyDescent="0.25">
      <c r="A52" s="27" t="s">
        <v>53</v>
      </c>
      <c r="B52" s="42">
        <v>0</v>
      </c>
      <c r="C52" s="23" t="s">
        <v>72</v>
      </c>
      <c r="D52" s="23">
        <f>3</f>
        <v>3</v>
      </c>
      <c r="E52" s="23" t="s">
        <v>72</v>
      </c>
      <c r="F52" s="41">
        <v>0</v>
      </c>
      <c r="G52" s="24">
        <f t="shared" si="0"/>
        <v>3</v>
      </c>
    </row>
    <row r="53" spans="1:7" x14ac:dyDescent="0.25">
      <c r="A53" s="28" t="s">
        <v>56</v>
      </c>
      <c r="B53" s="42">
        <f>2</f>
        <v>2</v>
      </c>
      <c r="C53" s="23">
        <f>2</f>
        <v>2</v>
      </c>
      <c r="D53" s="23" t="s">
        <v>72</v>
      </c>
      <c r="E53" s="23" t="s">
        <v>72</v>
      </c>
      <c r="F53" s="41">
        <f>13</f>
        <v>13</v>
      </c>
      <c r="G53" s="24">
        <f t="shared" si="0"/>
        <v>17</v>
      </c>
    </row>
    <row r="54" spans="1:7" x14ac:dyDescent="0.25">
      <c r="A54" s="28" t="s">
        <v>92</v>
      </c>
      <c r="B54" s="42">
        <f>2</f>
        <v>2</v>
      </c>
      <c r="C54" s="23" t="s">
        <v>72</v>
      </c>
      <c r="D54" s="23" t="s">
        <v>72</v>
      </c>
      <c r="E54" s="23" t="s">
        <v>72</v>
      </c>
      <c r="F54" s="41">
        <f>4</f>
        <v>4</v>
      </c>
      <c r="G54" s="24">
        <f t="shared" si="0"/>
        <v>6</v>
      </c>
    </row>
    <row r="55" spans="1:7" x14ac:dyDescent="0.25">
      <c r="A55" s="28" t="s">
        <v>7</v>
      </c>
      <c r="B55" s="42">
        <f>9</f>
        <v>9</v>
      </c>
      <c r="C55" s="23" t="s">
        <v>72</v>
      </c>
      <c r="D55" s="23" t="s">
        <v>72</v>
      </c>
      <c r="E55" s="23" t="s">
        <v>72</v>
      </c>
      <c r="F55" s="41" t="s">
        <v>72</v>
      </c>
      <c r="G55" s="24">
        <f t="shared" si="0"/>
        <v>9</v>
      </c>
    </row>
    <row r="56" spans="1:7" x14ac:dyDescent="0.25">
      <c r="A56" s="28" t="s">
        <v>5</v>
      </c>
      <c r="B56" s="42">
        <f>656</f>
        <v>656</v>
      </c>
      <c r="C56" s="23" t="s">
        <v>72</v>
      </c>
      <c r="D56" s="23" t="s">
        <v>72</v>
      </c>
      <c r="E56" s="23" t="s">
        <v>72</v>
      </c>
      <c r="F56" s="41">
        <f>2</f>
        <v>2</v>
      </c>
      <c r="G56" s="24">
        <f t="shared" si="0"/>
        <v>658</v>
      </c>
    </row>
    <row r="57" spans="1:7" x14ac:dyDescent="0.25">
      <c r="A57" s="28" t="s">
        <v>6</v>
      </c>
      <c r="B57" s="42">
        <f>1</f>
        <v>1</v>
      </c>
      <c r="C57" s="23" t="s">
        <v>72</v>
      </c>
      <c r="D57" s="23" t="s">
        <v>72</v>
      </c>
      <c r="E57" s="23" t="s">
        <v>72</v>
      </c>
      <c r="F57" s="41" t="s">
        <v>72</v>
      </c>
      <c r="G57" s="24">
        <f t="shared" si="0"/>
        <v>1</v>
      </c>
    </row>
    <row r="58" spans="1:7" x14ac:dyDescent="0.25">
      <c r="A58" s="28" t="s">
        <v>91</v>
      </c>
      <c r="B58" s="42">
        <f>39+54</f>
        <v>93</v>
      </c>
      <c r="C58" s="23" t="s">
        <v>72</v>
      </c>
      <c r="D58" s="23" t="s">
        <v>72</v>
      </c>
      <c r="E58" s="23" t="s">
        <v>72</v>
      </c>
      <c r="F58" s="41" t="s">
        <v>72</v>
      </c>
      <c r="G58" s="24">
        <f t="shared" si="0"/>
        <v>93</v>
      </c>
    </row>
    <row r="59" spans="1:7" x14ac:dyDescent="0.25">
      <c r="A59" s="28" t="s">
        <v>3</v>
      </c>
      <c r="B59" s="42">
        <f>462</f>
        <v>462</v>
      </c>
      <c r="C59" s="23" t="s">
        <v>72</v>
      </c>
      <c r="D59" s="23" t="s">
        <v>72</v>
      </c>
      <c r="E59" s="23" t="s">
        <v>72</v>
      </c>
      <c r="F59" s="41" t="s">
        <v>72</v>
      </c>
      <c r="G59" s="24">
        <f t="shared" si="0"/>
        <v>462</v>
      </c>
    </row>
    <row r="60" spans="1:7" x14ac:dyDescent="0.25">
      <c r="A60" s="28" t="s">
        <v>4</v>
      </c>
      <c r="B60" s="42">
        <f>382</f>
        <v>382</v>
      </c>
      <c r="C60" s="23" t="s">
        <v>72</v>
      </c>
      <c r="D60" s="23" t="s">
        <v>72</v>
      </c>
      <c r="E60" s="23" t="s">
        <v>72</v>
      </c>
      <c r="F60" s="41" t="s">
        <v>72</v>
      </c>
      <c r="G60" s="24">
        <f t="shared" si="0"/>
        <v>382</v>
      </c>
    </row>
    <row r="61" spans="1:7" x14ac:dyDescent="0.25">
      <c r="A61" s="28" t="s">
        <v>47</v>
      </c>
      <c r="B61" s="42">
        <f>1</f>
        <v>1</v>
      </c>
      <c r="C61" s="23" t="s">
        <v>72</v>
      </c>
      <c r="D61" s="23" t="s">
        <v>72</v>
      </c>
      <c r="E61" s="23" t="s">
        <v>72</v>
      </c>
      <c r="F61" s="41">
        <f>6</f>
        <v>6</v>
      </c>
      <c r="G61" s="24">
        <f t="shared" si="0"/>
        <v>7</v>
      </c>
    </row>
    <row r="62" spans="1:7" x14ac:dyDescent="0.25">
      <c r="A62" s="28" t="s">
        <v>34</v>
      </c>
      <c r="B62" s="42" t="s">
        <v>72</v>
      </c>
      <c r="C62" s="23" t="s">
        <v>72</v>
      </c>
      <c r="D62" s="23" t="s">
        <v>72</v>
      </c>
      <c r="E62" s="23" t="s">
        <v>72</v>
      </c>
      <c r="F62" s="41">
        <f>1</f>
        <v>1</v>
      </c>
      <c r="G62" s="24">
        <f t="shared" si="0"/>
        <v>1</v>
      </c>
    </row>
    <row r="63" spans="1:7" x14ac:dyDescent="0.25">
      <c r="A63" s="28" t="s">
        <v>28</v>
      </c>
      <c r="B63" s="42">
        <f>1</f>
        <v>1</v>
      </c>
      <c r="C63" s="23" t="s">
        <v>72</v>
      </c>
      <c r="D63" s="23" t="s">
        <v>72</v>
      </c>
      <c r="E63" s="23" t="s">
        <v>72</v>
      </c>
      <c r="F63" s="41" t="s">
        <v>72</v>
      </c>
      <c r="G63" s="24">
        <f t="shared" si="0"/>
        <v>1</v>
      </c>
    </row>
    <row r="64" spans="1:7" x14ac:dyDescent="0.25">
      <c r="A64" s="28" t="s">
        <v>27</v>
      </c>
      <c r="B64" s="42">
        <f>1</f>
        <v>1</v>
      </c>
      <c r="C64" s="23" t="s">
        <v>72</v>
      </c>
      <c r="D64" s="23" t="s">
        <v>72</v>
      </c>
      <c r="E64" s="23" t="s">
        <v>72</v>
      </c>
      <c r="F64" s="41" t="s">
        <v>72</v>
      </c>
      <c r="G64" s="24">
        <f t="shared" si="0"/>
        <v>1</v>
      </c>
    </row>
    <row r="65" spans="1:7" x14ac:dyDescent="0.25">
      <c r="A65" s="28" t="s">
        <v>80</v>
      </c>
      <c r="B65" s="42">
        <f>5905</f>
        <v>5905</v>
      </c>
      <c r="C65" s="23" t="s">
        <v>72</v>
      </c>
      <c r="D65" s="23">
        <f>47</f>
        <v>47</v>
      </c>
      <c r="E65" s="23" t="s">
        <v>72</v>
      </c>
      <c r="F65" s="41">
        <f>149</f>
        <v>149</v>
      </c>
      <c r="G65" s="24">
        <f t="shared" si="0"/>
        <v>6101</v>
      </c>
    </row>
    <row r="66" spans="1:7" x14ac:dyDescent="0.25">
      <c r="A66" s="28" t="s">
        <v>32</v>
      </c>
      <c r="B66" s="42">
        <f>141</f>
        <v>141</v>
      </c>
      <c r="C66" s="23" t="s">
        <v>72</v>
      </c>
      <c r="D66" s="23" t="s">
        <v>72</v>
      </c>
      <c r="E66" s="23" t="s">
        <v>72</v>
      </c>
      <c r="F66" s="41" t="s">
        <v>72</v>
      </c>
      <c r="G66" s="24">
        <f t="shared" si="0"/>
        <v>141</v>
      </c>
    </row>
    <row r="67" spans="1:7" x14ac:dyDescent="0.25">
      <c r="A67" s="28" t="s">
        <v>93</v>
      </c>
      <c r="B67" s="42">
        <f>1</f>
        <v>1</v>
      </c>
      <c r="C67" s="23" t="s">
        <v>72</v>
      </c>
      <c r="D67" s="23" t="s">
        <v>72</v>
      </c>
      <c r="E67" s="23" t="s">
        <v>72</v>
      </c>
      <c r="F67" s="41" t="s">
        <v>72</v>
      </c>
      <c r="G67" s="24">
        <f t="shared" si="0"/>
        <v>1</v>
      </c>
    </row>
    <row r="68" spans="1:7" x14ac:dyDescent="0.25">
      <c r="A68" s="28" t="s">
        <v>61</v>
      </c>
      <c r="B68" s="42">
        <f>248</f>
        <v>248</v>
      </c>
      <c r="C68" s="23" t="s">
        <v>72</v>
      </c>
      <c r="D68" s="23" t="s">
        <v>72</v>
      </c>
      <c r="E68" s="23" t="s">
        <v>72</v>
      </c>
      <c r="F68" s="41">
        <f>2</f>
        <v>2</v>
      </c>
      <c r="G68" s="24">
        <f t="shared" si="0"/>
        <v>250</v>
      </c>
    </row>
    <row r="69" spans="1:7" x14ac:dyDescent="0.25">
      <c r="A69" s="28" t="s">
        <v>45</v>
      </c>
      <c r="B69" s="42">
        <f>1</f>
        <v>1</v>
      </c>
      <c r="C69" s="23" t="s">
        <v>72</v>
      </c>
      <c r="D69" s="23" t="s">
        <v>72</v>
      </c>
      <c r="E69" s="23" t="s">
        <v>72</v>
      </c>
      <c r="F69" s="41" t="s">
        <v>72</v>
      </c>
      <c r="G69" s="24">
        <f t="shared" si="0"/>
        <v>1</v>
      </c>
    </row>
    <row r="70" spans="1:7" x14ac:dyDescent="0.25">
      <c r="A70" s="28" t="s">
        <v>81</v>
      </c>
      <c r="B70" s="42">
        <f>18</f>
        <v>18</v>
      </c>
      <c r="C70" s="23" t="s">
        <v>72</v>
      </c>
      <c r="D70" s="23" t="s">
        <v>72</v>
      </c>
      <c r="E70" s="23" t="s">
        <v>72</v>
      </c>
      <c r="F70" s="41">
        <f>4</f>
        <v>4</v>
      </c>
      <c r="G70" s="24">
        <f t="shared" ref="G70:G91" si="1">SUM(B70:F70)</f>
        <v>22</v>
      </c>
    </row>
    <row r="71" spans="1:7" x14ac:dyDescent="0.25">
      <c r="A71" s="28" t="s">
        <v>36</v>
      </c>
      <c r="B71" s="42">
        <f>1</f>
        <v>1</v>
      </c>
      <c r="C71" s="23" t="s">
        <v>72</v>
      </c>
      <c r="D71" s="23" t="s">
        <v>72</v>
      </c>
      <c r="E71" s="23" t="s">
        <v>72</v>
      </c>
      <c r="F71" s="41" t="s">
        <v>72</v>
      </c>
      <c r="G71" s="24">
        <f t="shared" si="1"/>
        <v>1</v>
      </c>
    </row>
    <row r="72" spans="1:7" x14ac:dyDescent="0.25">
      <c r="A72" s="28" t="s">
        <v>76</v>
      </c>
      <c r="B72" s="42" t="s">
        <v>72</v>
      </c>
      <c r="C72" s="23">
        <f>34</f>
        <v>34</v>
      </c>
      <c r="D72" s="23" t="s">
        <v>72</v>
      </c>
      <c r="E72" s="23" t="s">
        <v>72</v>
      </c>
      <c r="F72" s="41">
        <f>525</f>
        <v>525</v>
      </c>
      <c r="G72" s="24">
        <f t="shared" si="1"/>
        <v>559</v>
      </c>
    </row>
    <row r="73" spans="1:7" x14ac:dyDescent="0.25">
      <c r="A73" s="28" t="s">
        <v>9</v>
      </c>
      <c r="B73" s="42">
        <f>1</f>
        <v>1</v>
      </c>
      <c r="C73" s="23" t="s">
        <v>72</v>
      </c>
      <c r="D73" s="23" t="s">
        <v>72</v>
      </c>
      <c r="E73" s="23" t="s">
        <v>72</v>
      </c>
      <c r="F73" s="41" t="s">
        <v>72</v>
      </c>
      <c r="G73" s="24">
        <f t="shared" si="1"/>
        <v>1</v>
      </c>
    </row>
    <row r="74" spans="1:7" x14ac:dyDescent="0.25">
      <c r="A74" s="28" t="s">
        <v>10</v>
      </c>
      <c r="B74" s="42">
        <f>1</f>
        <v>1</v>
      </c>
      <c r="C74" s="23" t="s">
        <v>72</v>
      </c>
      <c r="D74" s="23" t="s">
        <v>72</v>
      </c>
      <c r="E74" s="23" t="s">
        <v>72</v>
      </c>
      <c r="F74" s="41" t="s">
        <v>72</v>
      </c>
      <c r="G74" s="24">
        <f t="shared" si="1"/>
        <v>1</v>
      </c>
    </row>
    <row r="75" spans="1:7" x14ac:dyDescent="0.25">
      <c r="A75" s="28" t="s">
        <v>97</v>
      </c>
      <c r="B75" s="42">
        <f>24</f>
        <v>24</v>
      </c>
      <c r="C75" s="23" t="s">
        <v>72</v>
      </c>
      <c r="D75" s="23" t="s">
        <v>72</v>
      </c>
      <c r="E75" s="23" t="s">
        <v>72</v>
      </c>
      <c r="F75" s="41" t="s">
        <v>72</v>
      </c>
      <c r="G75" s="24">
        <f t="shared" si="1"/>
        <v>24</v>
      </c>
    </row>
    <row r="76" spans="1:7" x14ac:dyDescent="0.25">
      <c r="A76" s="28" t="s">
        <v>24</v>
      </c>
      <c r="B76" s="42">
        <f>2901</f>
        <v>2901</v>
      </c>
      <c r="C76" s="23" t="s">
        <v>72</v>
      </c>
      <c r="D76" s="23">
        <f>21</f>
        <v>21</v>
      </c>
      <c r="E76" s="23" t="s">
        <v>72</v>
      </c>
      <c r="F76" s="41">
        <f>21</f>
        <v>21</v>
      </c>
      <c r="G76" s="24">
        <f t="shared" si="1"/>
        <v>2943</v>
      </c>
    </row>
    <row r="77" spans="1:7" x14ac:dyDescent="0.25">
      <c r="A77" s="28" t="s">
        <v>25</v>
      </c>
      <c r="B77" s="42">
        <f>5</f>
        <v>5</v>
      </c>
      <c r="C77" s="23" t="s">
        <v>72</v>
      </c>
      <c r="D77" s="23" t="s">
        <v>72</v>
      </c>
      <c r="E77" s="23" t="s">
        <v>72</v>
      </c>
      <c r="F77" s="41" t="s">
        <v>72</v>
      </c>
      <c r="G77" s="24">
        <f t="shared" si="1"/>
        <v>5</v>
      </c>
    </row>
    <row r="78" spans="1:7" x14ac:dyDescent="0.25">
      <c r="A78" s="28" t="s">
        <v>11</v>
      </c>
      <c r="B78" s="42">
        <f>405</f>
        <v>405</v>
      </c>
      <c r="C78" s="23">
        <f>200</f>
        <v>200</v>
      </c>
      <c r="D78" s="23">
        <f>130</f>
        <v>130</v>
      </c>
      <c r="E78" s="23">
        <f>7</f>
        <v>7</v>
      </c>
      <c r="F78" s="41">
        <f>49</f>
        <v>49</v>
      </c>
      <c r="G78" s="24">
        <f t="shared" si="1"/>
        <v>791</v>
      </c>
    </row>
    <row r="79" spans="1:7" x14ac:dyDescent="0.25">
      <c r="A79" s="28" t="s">
        <v>12</v>
      </c>
      <c r="B79" s="42">
        <f>1</f>
        <v>1</v>
      </c>
      <c r="C79" s="23" t="s">
        <v>72</v>
      </c>
      <c r="D79" s="23" t="s">
        <v>72</v>
      </c>
      <c r="E79" s="23" t="s">
        <v>72</v>
      </c>
      <c r="F79" s="41" t="s">
        <v>72</v>
      </c>
      <c r="G79" s="24">
        <f t="shared" si="1"/>
        <v>1</v>
      </c>
    </row>
    <row r="80" spans="1:7" x14ac:dyDescent="0.25">
      <c r="A80" s="28" t="s">
        <v>50</v>
      </c>
      <c r="B80" s="42">
        <f>2</f>
        <v>2</v>
      </c>
      <c r="C80" s="23" t="s">
        <v>72</v>
      </c>
      <c r="D80" s="23" t="s">
        <v>72</v>
      </c>
      <c r="E80" s="23" t="s">
        <v>72</v>
      </c>
      <c r="F80" s="41">
        <f>7</f>
        <v>7</v>
      </c>
      <c r="G80" s="24">
        <f t="shared" si="1"/>
        <v>9</v>
      </c>
    </row>
    <row r="81" spans="1:7" x14ac:dyDescent="0.25">
      <c r="A81" s="28" t="s">
        <v>35</v>
      </c>
      <c r="B81" s="42">
        <f>1</f>
        <v>1</v>
      </c>
      <c r="C81" s="23" t="s">
        <v>72</v>
      </c>
      <c r="D81" s="23" t="s">
        <v>72</v>
      </c>
      <c r="E81" s="23" t="s">
        <v>72</v>
      </c>
      <c r="F81" s="41" t="s">
        <v>72</v>
      </c>
      <c r="G81" s="24">
        <f t="shared" si="1"/>
        <v>1</v>
      </c>
    </row>
    <row r="82" spans="1:7" x14ac:dyDescent="0.25">
      <c r="A82" s="28" t="s">
        <v>51</v>
      </c>
      <c r="B82" s="42">
        <f>4</f>
        <v>4</v>
      </c>
      <c r="C82" s="23" t="s">
        <v>72</v>
      </c>
      <c r="D82" s="23" t="s">
        <v>72</v>
      </c>
      <c r="E82" s="23" t="s">
        <v>72</v>
      </c>
      <c r="F82" s="41" t="s">
        <v>72</v>
      </c>
      <c r="G82" s="24">
        <f t="shared" si="1"/>
        <v>4</v>
      </c>
    </row>
    <row r="83" spans="1:7" x14ac:dyDescent="0.25">
      <c r="A83" s="28" t="s">
        <v>33</v>
      </c>
      <c r="B83" s="42">
        <v>0</v>
      </c>
      <c r="C83" s="23" t="s">
        <v>72</v>
      </c>
      <c r="D83" s="23" t="s">
        <v>72</v>
      </c>
      <c r="E83" s="23" t="s">
        <v>72</v>
      </c>
      <c r="F83" s="41">
        <f>271</f>
        <v>271</v>
      </c>
      <c r="G83" s="24">
        <f t="shared" si="1"/>
        <v>271</v>
      </c>
    </row>
    <row r="84" spans="1:7" x14ac:dyDescent="0.25">
      <c r="A84" s="28" t="s">
        <v>22</v>
      </c>
      <c r="B84" s="42">
        <f>34</f>
        <v>34</v>
      </c>
      <c r="C84" s="23" t="s">
        <v>72</v>
      </c>
      <c r="D84" s="23" t="s">
        <v>72</v>
      </c>
      <c r="E84" s="23" t="s">
        <v>72</v>
      </c>
      <c r="F84" s="41">
        <v>9</v>
      </c>
      <c r="G84" s="24">
        <f t="shared" si="1"/>
        <v>43</v>
      </c>
    </row>
    <row r="85" spans="1:7" x14ac:dyDescent="0.25">
      <c r="A85" s="28" t="s">
        <v>66</v>
      </c>
      <c r="B85" s="42">
        <f>11</f>
        <v>11</v>
      </c>
      <c r="C85" s="23" t="s">
        <v>72</v>
      </c>
      <c r="D85" s="23" t="s">
        <v>72</v>
      </c>
      <c r="E85" s="23" t="s">
        <v>72</v>
      </c>
      <c r="F85" s="41" t="s">
        <v>72</v>
      </c>
      <c r="G85" s="24">
        <f t="shared" si="1"/>
        <v>11</v>
      </c>
    </row>
    <row r="86" spans="1:7" x14ac:dyDescent="0.25">
      <c r="A86" s="28" t="s">
        <v>8</v>
      </c>
      <c r="B86" s="42" t="s">
        <v>72</v>
      </c>
      <c r="C86" s="23" t="s">
        <v>72</v>
      </c>
      <c r="D86" s="23" t="s">
        <v>72</v>
      </c>
      <c r="E86" s="23" t="s">
        <v>72</v>
      </c>
      <c r="F86" s="41">
        <f>3</f>
        <v>3</v>
      </c>
      <c r="G86" s="24">
        <f t="shared" si="1"/>
        <v>3</v>
      </c>
    </row>
    <row r="87" spans="1:7" x14ac:dyDescent="0.25">
      <c r="A87" s="28" t="s">
        <v>19</v>
      </c>
      <c r="B87" s="42" t="s">
        <v>72</v>
      </c>
      <c r="C87" s="23" t="s">
        <v>72</v>
      </c>
      <c r="D87" s="23" t="s">
        <v>72</v>
      </c>
      <c r="E87" s="23" t="s">
        <v>72</v>
      </c>
      <c r="F87" s="41">
        <f>1</f>
        <v>1</v>
      </c>
      <c r="G87" s="24">
        <f t="shared" si="1"/>
        <v>1</v>
      </c>
    </row>
    <row r="88" spans="1:7" x14ac:dyDescent="0.25">
      <c r="A88" s="28" t="s">
        <v>60</v>
      </c>
      <c r="B88" s="42">
        <f>1</f>
        <v>1</v>
      </c>
      <c r="C88" s="23">
        <f>2</f>
        <v>2</v>
      </c>
      <c r="D88" s="23" t="s">
        <v>72</v>
      </c>
      <c r="E88" s="23" t="s">
        <v>72</v>
      </c>
      <c r="F88" s="41">
        <f>3</f>
        <v>3</v>
      </c>
      <c r="G88" s="24">
        <f t="shared" si="1"/>
        <v>6</v>
      </c>
    </row>
    <row r="89" spans="1:7" x14ac:dyDescent="0.25">
      <c r="A89" s="28" t="s">
        <v>77</v>
      </c>
      <c r="B89" s="42">
        <f>50462+2</f>
        <v>50464</v>
      </c>
      <c r="C89" s="41">
        <f>15647-23</f>
        <v>15624</v>
      </c>
      <c r="D89" s="41">
        <f>2513+102</f>
        <v>2615</v>
      </c>
      <c r="E89" s="23">
        <v>36</v>
      </c>
      <c r="F89" s="41">
        <f>2594+9</f>
        <v>2603</v>
      </c>
      <c r="G89" s="24">
        <f t="shared" si="1"/>
        <v>71342</v>
      </c>
    </row>
    <row r="90" spans="1:7" x14ac:dyDescent="0.25">
      <c r="A90" s="28" t="s">
        <v>98</v>
      </c>
      <c r="B90" s="42">
        <f>24</f>
        <v>24</v>
      </c>
      <c r="C90" s="23">
        <f>25</f>
        <v>25</v>
      </c>
      <c r="D90" s="23">
        <f>1</f>
        <v>1</v>
      </c>
      <c r="E90" s="23" t="s">
        <v>72</v>
      </c>
      <c r="F90" s="41" t="s">
        <v>72</v>
      </c>
      <c r="G90" s="24">
        <f t="shared" si="1"/>
        <v>50</v>
      </c>
    </row>
    <row r="91" spans="1:7" x14ac:dyDescent="0.25">
      <c r="A91" s="28" t="s">
        <v>26</v>
      </c>
      <c r="B91" s="42">
        <f>1</f>
        <v>1</v>
      </c>
      <c r="C91" s="23">
        <v>1</v>
      </c>
      <c r="D91" s="23" t="s">
        <v>72</v>
      </c>
      <c r="E91" s="23" t="s">
        <v>72</v>
      </c>
      <c r="F91" s="41">
        <v>42</v>
      </c>
      <c r="G91" s="24">
        <f t="shared" si="1"/>
        <v>44</v>
      </c>
    </row>
    <row r="92" spans="1:7" ht="15.75" thickBot="1" x14ac:dyDescent="0.3">
      <c r="A92" s="29" t="s">
        <v>0</v>
      </c>
      <c r="B92" s="22">
        <f>SUM(B5:B91)</f>
        <v>71289</v>
      </c>
      <c r="C92" s="14">
        <f>SUM(C5:C91)</f>
        <v>28409</v>
      </c>
      <c r="D92" s="14">
        <f>SUM(D5:D91)</f>
        <v>4938</v>
      </c>
      <c r="E92" s="14">
        <f>SUM(E5:E91)</f>
        <v>43</v>
      </c>
      <c r="F92" s="14">
        <f>SUM(F5:F91)</f>
        <v>7043</v>
      </c>
      <c r="G92" s="43">
        <f>SUM(G5:G91)</f>
        <v>111722</v>
      </c>
    </row>
    <row r="93" spans="1:7" ht="15.75" thickTop="1" x14ac:dyDescent="0.25"/>
    <row r="95" spans="1:7" ht="19.5" customHeight="1" x14ac:dyDescent="0.25"/>
  </sheetData>
  <mergeCells count="3">
    <mergeCell ref="A1:G1"/>
    <mergeCell ref="A2:G2"/>
    <mergeCell ref="B3:G3"/>
  </mergeCells>
  <pageMargins left="0.95" right="0.45" top="0.5" bottom="0.5" header="0.3" footer="0.3"/>
  <pageSetup paperSize="5" scale="67" orientation="portrait" verticalDpi="597" r:id="rId1"/>
  <headerFooter>
    <oddFooter>&amp;L&amp;8&amp;Z&amp;F&amp;R&amp;A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 Report</vt:lpstr>
      <vt:lpstr>Headcount by Title</vt:lpstr>
      <vt:lpstr>'Headcount by Title'!Print_Area</vt:lpstr>
      <vt:lpstr>'Summary Report'!Print_Area</vt:lpstr>
      <vt:lpstr>'Headcount by Title'!Print_Titles</vt:lpstr>
    </vt:vector>
  </TitlesOfParts>
  <Company>NYC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DiBenedetto Rosa</dc:creator>
  <cp:lastModifiedBy>DiBenedetto Rosa</cp:lastModifiedBy>
  <cp:lastPrinted>2018-07-17T19:22:56Z</cp:lastPrinted>
  <dcterms:created xsi:type="dcterms:W3CDTF">2015-04-16T18:15:29Z</dcterms:created>
  <dcterms:modified xsi:type="dcterms:W3CDTF">2018-07-17T19:29:21Z</dcterms:modified>
</cp:coreProperties>
</file>